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e75c26a3c4cf788/Documents/"/>
    </mc:Choice>
  </mc:AlternateContent>
  <xr:revisionPtr revIDLastSave="0" documentId="8_{1CA6F7BA-9758-407C-A4E4-811FC9D50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Rec" sheetId="1" r:id="rId1"/>
    <sheet name="Receipts" sheetId="2" r:id="rId2"/>
    <sheet name="Payments" sheetId="3" r:id="rId3"/>
    <sheet name="Inc&amp;Exp" sheetId="4" r:id="rId4"/>
    <sheet name="Payroll" sheetId="5" r:id="rId5"/>
    <sheet name="VAT" sheetId="6" r:id="rId6"/>
    <sheet name="Grants" sheetId="7" r:id="rId7"/>
    <sheet name="DT" sheetId="9" r:id="rId8"/>
    <sheet name="Grass Cutting 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158" i="3" l="1"/>
  <c r="F12" i="4"/>
  <c r="AW155" i="3"/>
  <c r="AW156" i="3"/>
  <c r="AW157" i="3"/>
  <c r="AW159" i="3"/>
  <c r="AW160" i="3"/>
  <c r="AW161" i="3"/>
  <c r="R54" i="2"/>
  <c r="R55" i="2"/>
  <c r="R56" i="2"/>
  <c r="F40" i="1"/>
  <c r="E40" i="1"/>
  <c r="E39" i="1"/>
  <c r="E38" i="1"/>
  <c r="E37" i="1"/>
  <c r="K21" i="7"/>
  <c r="K15" i="7"/>
  <c r="O170" i="5"/>
  <c r="P170" i="5" s="1"/>
  <c r="O167" i="5"/>
  <c r="P167" i="5" s="1"/>
  <c r="O164" i="5"/>
  <c r="P164" i="5" s="1"/>
  <c r="O161" i="5"/>
  <c r="P161" i="5" s="1"/>
  <c r="K172" i="5"/>
  <c r="H172" i="5"/>
  <c r="G172" i="5"/>
  <c r="F172" i="5"/>
  <c r="E172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AW145" i="3"/>
  <c r="F7" i="6"/>
  <c r="AW149" i="3"/>
  <c r="AW154" i="3"/>
  <c r="AW153" i="3"/>
  <c r="AW152" i="3"/>
  <c r="AW151" i="3"/>
  <c r="AW150" i="3"/>
  <c r="AW148" i="3"/>
  <c r="AX127" i="3"/>
  <c r="C7" i="6" s="1"/>
  <c r="AX24" i="3"/>
  <c r="B7" i="6" s="1"/>
  <c r="AW32" i="3"/>
  <c r="K153" i="5"/>
  <c r="AW23" i="3"/>
  <c r="AW24" i="3"/>
  <c r="AW115" i="3"/>
  <c r="P23" i="4"/>
  <c r="P34" i="4"/>
  <c r="P41" i="4"/>
  <c r="P48" i="4"/>
  <c r="P52" i="4"/>
  <c r="F5" i="6"/>
  <c r="D14" i="6" s="1"/>
  <c r="AW96" i="3"/>
  <c r="AX93" i="3"/>
  <c r="C5" i="6" s="1"/>
  <c r="AX19" i="3"/>
  <c r="B5" i="6" s="1"/>
  <c r="P18" i="10"/>
  <c r="P172" i="5" l="1"/>
  <c r="O172" i="5"/>
  <c r="I172" i="5"/>
  <c r="P22" i="4"/>
  <c r="N62" i="4"/>
  <c r="N19" i="4"/>
  <c r="L34" i="4"/>
  <c r="L47" i="4"/>
  <c r="L48" i="4"/>
  <c r="L58" i="4"/>
  <c r="H62" i="4"/>
  <c r="H19" i="4"/>
  <c r="AX62" i="3"/>
  <c r="C3" i="6" s="1"/>
  <c r="AX13" i="3"/>
  <c r="B3" i="6" s="1"/>
  <c r="I15" i="7"/>
  <c r="N64" i="4" l="1"/>
  <c r="L62" i="4"/>
  <c r="D48" i="1"/>
  <c r="C9" i="6"/>
  <c r="R53" i="2"/>
  <c r="O148" i="5"/>
  <c r="O145" i="5"/>
  <c r="O142" i="5"/>
  <c r="O139" i="5"/>
  <c r="P153" i="5"/>
  <c r="H153" i="5"/>
  <c r="G153" i="5"/>
  <c r="F153" i="5"/>
  <c r="E153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N16" i="10"/>
  <c r="O16" i="10"/>
  <c r="M16" i="10"/>
  <c r="M18" i="10" s="1"/>
  <c r="P4" i="10"/>
  <c r="P5" i="10"/>
  <c r="P6" i="10"/>
  <c r="P7" i="10"/>
  <c r="P8" i="10"/>
  <c r="P9" i="10"/>
  <c r="P10" i="10"/>
  <c r="P11" i="10"/>
  <c r="P12" i="10"/>
  <c r="P13" i="10"/>
  <c r="P14" i="10"/>
  <c r="P15" i="10"/>
  <c r="R50" i="2"/>
  <c r="R51" i="2"/>
  <c r="R52" i="2"/>
  <c r="P16" i="10" l="1"/>
  <c r="O153" i="5"/>
  <c r="I153" i="5"/>
  <c r="F155" i="5"/>
  <c r="R49" i="2"/>
  <c r="K131" i="5"/>
  <c r="L10" i="9"/>
  <c r="L32" i="9"/>
  <c r="L27" i="9"/>
  <c r="L19" i="9"/>
  <c r="A19" i="4"/>
  <c r="I21" i="7"/>
  <c r="I10" i="7"/>
  <c r="U141" i="5" l="1"/>
  <c r="L37" i="9"/>
  <c r="J62" i="4"/>
  <c r="J19" i="4"/>
  <c r="J64" i="4" l="1"/>
  <c r="G8" i="10"/>
  <c r="G9" i="10"/>
  <c r="G10" i="10"/>
  <c r="G11" i="10"/>
  <c r="G12" i="10"/>
  <c r="G13" i="10"/>
  <c r="G14" i="10"/>
  <c r="G15" i="10"/>
  <c r="G7" i="10"/>
  <c r="D16" i="10"/>
  <c r="D18" i="10" s="1"/>
  <c r="E16" i="10"/>
  <c r="F16" i="10"/>
  <c r="D15" i="6"/>
  <c r="O127" i="5"/>
  <c r="O124" i="5"/>
  <c r="O121" i="5"/>
  <c r="O118" i="5"/>
  <c r="P131" i="5"/>
  <c r="H131" i="5"/>
  <c r="G131" i="5"/>
  <c r="F131" i="5"/>
  <c r="E131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59" i="2"/>
  <c r="R60" i="2"/>
  <c r="R61" i="2"/>
  <c r="G16" i="10" l="1"/>
  <c r="F133" i="5"/>
  <c r="I131" i="5"/>
  <c r="K133" i="5" s="1"/>
  <c r="O131" i="5"/>
  <c r="R37" i="2"/>
  <c r="B9" i="6"/>
  <c r="H10" i="7"/>
  <c r="H21" i="7"/>
  <c r="P110" i="5"/>
  <c r="K110" i="5"/>
  <c r="H110" i="5"/>
  <c r="G110" i="5"/>
  <c r="F110" i="5"/>
  <c r="E110" i="5"/>
  <c r="AW31" i="3"/>
  <c r="H51" i="9"/>
  <c r="G51" i="9"/>
  <c r="O108" i="5"/>
  <c r="O105" i="5"/>
  <c r="G21" i="7"/>
  <c r="G10" i="7"/>
  <c r="AV7" i="3"/>
  <c r="O101" i="5"/>
  <c r="O98" i="5"/>
  <c r="I108" i="5"/>
  <c r="I107" i="5"/>
  <c r="I106" i="5"/>
  <c r="I105" i="5"/>
  <c r="I103" i="5"/>
  <c r="I102" i="5"/>
  <c r="I101" i="5"/>
  <c r="I100" i="5"/>
  <c r="I99" i="5"/>
  <c r="I98" i="5"/>
  <c r="I96" i="5"/>
  <c r="I95" i="5"/>
  <c r="O110" i="5" l="1"/>
  <c r="P112" i="5" s="1"/>
  <c r="P133" i="5"/>
  <c r="I110" i="5"/>
  <c r="AX7" i="3"/>
  <c r="F112" i="5"/>
  <c r="K112" i="5"/>
  <c r="D31" i="1"/>
  <c r="B31" i="1"/>
  <c r="AW29" i="3"/>
  <c r="AW30" i="3"/>
  <c r="C10" i="7"/>
  <c r="D10" i="7"/>
  <c r="F10" i="7"/>
  <c r="B10" i="7"/>
  <c r="AW28" i="3"/>
  <c r="AW27" i="3"/>
  <c r="AW26" i="3"/>
  <c r="AW25" i="3"/>
  <c r="AW137" i="3"/>
  <c r="AW22" i="3"/>
  <c r="AW19" i="3"/>
  <c r="AW20" i="3"/>
  <c r="AW21" i="3"/>
  <c r="AW18" i="3"/>
  <c r="AW17" i="3"/>
  <c r="AW16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8" i="3"/>
  <c r="AW139" i="3"/>
  <c r="AW140" i="3"/>
  <c r="AW141" i="3"/>
  <c r="AW142" i="3"/>
  <c r="AW143" i="3"/>
  <c r="AW144" i="3"/>
  <c r="AW146" i="3"/>
  <c r="AW147" i="3"/>
  <c r="AW15" i="3"/>
  <c r="P89" i="5"/>
  <c r="H89" i="5"/>
  <c r="G89" i="5"/>
  <c r="F89" i="5"/>
  <c r="E89" i="5"/>
  <c r="O88" i="5"/>
  <c r="I88" i="5"/>
  <c r="I87" i="5"/>
  <c r="I86" i="5"/>
  <c r="O85" i="5"/>
  <c r="I85" i="5"/>
  <c r="I84" i="5"/>
  <c r="K89" i="5"/>
  <c r="I83" i="5"/>
  <c r="O82" i="5"/>
  <c r="I82" i="5"/>
  <c r="I81" i="5"/>
  <c r="I80" i="5"/>
  <c r="O79" i="5"/>
  <c r="I79" i="5"/>
  <c r="I78" i="5"/>
  <c r="I77" i="5"/>
  <c r="F91" i="5" l="1"/>
  <c r="D5" i="6"/>
  <c r="H5" i="6" s="1"/>
  <c r="D3" i="6"/>
  <c r="D9" i="6"/>
  <c r="D7" i="6"/>
  <c r="I89" i="5"/>
  <c r="K91" i="5" s="1"/>
  <c r="O89" i="5"/>
  <c r="P91" i="5" s="1"/>
  <c r="AW77" i="3"/>
  <c r="AW76" i="3"/>
  <c r="C21" i="7" l="1"/>
  <c r="E21" i="7"/>
  <c r="F21" i="7"/>
  <c r="B21" i="7"/>
  <c r="U69" i="5"/>
  <c r="U67" i="5" l="1"/>
  <c r="O70" i="5"/>
  <c r="O67" i="5"/>
  <c r="K65" i="5" l="1"/>
  <c r="D12" i="7" l="1"/>
  <c r="D21" i="7" s="1"/>
  <c r="P71" i="5" l="1"/>
  <c r="O64" i="5" l="1"/>
  <c r="D51" i="9" l="1"/>
  <c r="E51" i="9"/>
  <c r="C51" i="9"/>
  <c r="O6" i="2" l="1"/>
  <c r="F18" i="4" s="1"/>
  <c r="O61" i="5"/>
  <c r="O71" i="5" s="1"/>
  <c r="K71" i="5"/>
  <c r="F71" i="5"/>
  <c r="G71" i="5"/>
  <c r="H71" i="5"/>
  <c r="E71" i="5"/>
  <c r="U61" i="5" s="1"/>
  <c r="I60" i="5"/>
  <c r="I61" i="5"/>
  <c r="I62" i="5"/>
  <c r="I63" i="5"/>
  <c r="I64" i="5"/>
  <c r="I65" i="5"/>
  <c r="I66" i="5"/>
  <c r="I67" i="5"/>
  <c r="I68" i="5"/>
  <c r="I69" i="5"/>
  <c r="I70" i="5"/>
  <c r="I59" i="5"/>
  <c r="U63" i="5" l="1"/>
  <c r="P73" i="5"/>
  <c r="I71" i="5"/>
  <c r="AX6" i="3"/>
  <c r="E10" i="7"/>
  <c r="K73" i="5" l="1"/>
  <c r="U62" i="5"/>
  <c r="U64" i="5" s="1"/>
  <c r="AW14" i="3"/>
  <c r="R34" i="2"/>
  <c r="R21" i="2"/>
  <c r="R18" i="2"/>
  <c r="G6" i="2" l="1"/>
  <c r="F14" i="4" s="1"/>
  <c r="R13" i="2" l="1"/>
  <c r="R30" i="2"/>
  <c r="B23" i="7" l="1"/>
  <c r="C3" i="7" s="1"/>
  <c r="C23" i="7" l="1"/>
  <c r="D3" i="7" s="1"/>
  <c r="D23" i="7" l="1"/>
  <c r="E3" i="7" s="1"/>
  <c r="E23" i="7" s="1"/>
  <c r="O44" i="5"/>
  <c r="O43" i="5"/>
  <c r="O45" i="5"/>
  <c r="O46" i="5"/>
  <c r="O47" i="5"/>
  <c r="O48" i="5"/>
  <c r="O49" i="5"/>
  <c r="O50" i="5"/>
  <c r="O51" i="5"/>
  <c r="O52" i="5"/>
  <c r="O53" i="5"/>
  <c r="O54" i="5"/>
  <c r="O42" i="5"/>
  <c r="M44" i="5"/>
  <c r="E6" i="2"/>
  <c r="R9" i="2"/>
  <c r="R26" i="2"/>
  <c r="P46" i="5" l="1"/>
  <c r="F3" i="7"/>
  <c r="F23" i="7" s="1"/>
  <c r="P48" i="5"/>
  <c r="P54" i="5"/>
  <c r="P51" i="5"/>
  <c r="R58" i="2"/>
  <c r="G3" i="7" l="1"/>
  <c r="G23" i="7" s="1"/>
  <c r="H3" i="7" s="1"/>
  <c r="H23" i="7" s="1"/>
  <c r="H55" i="5"/>
  <c r="G55" i="5"/>
  <c r="F55" i="5"/>
  <c r="E55" i="5"/>
  <c r="I54" i="5"/>
  <c r="M54" i="5" s="1"/>
  <c r="I53" i="5"/>
  <c r="M53" i="5" s="1"/>
  <c r="I52" i="5"/>
  <c r="I51" i="5"/>
  <c r="M51" i="5" s="1"/>
  <c r="I50" i="5"/>
  <c r="M50" i="5" s="1"/>
  <c r="K55" i="5"/>
  <c r="I49" i="5"/>
  <c r="I48" i="5"/>
  <c r="M48" i="5" s="1"/>
  <c r="I47" i="5"/>
  <c r="M47" i="5" s="1"/>
  <c r="I46" i="5"/>
  <c r="M46" i="5" s="1"/>
  <c r="I45" i="5"/>
  <c r="M45" i="5" s="1"/>
  <c r="I43" i="5"/>
  <c r="M43" i="5" s="1"/>
  <c r="I42" i="5"/>
  <c r="M42" i="5" s="1"/>
  <c r="I3" i="7" l="1"/>
  <c r="I23" i="7" s="1"/>
  <c r="T46" i="5"/>
  <c r="M52" i="5"/>
  <c r="M49" i="5"/>
  <c r="I55" i="5"/>
  <c r="P55" i="5"/>
  <c r="T31" i="5"/>
  <c r="K34" i="5" s="1"/>
  <c r="T26" i="5"/>
  <c r="K31" i="5" s="1"/>
  <c r="E43" i="1" l="1"/>
  <c r="K3" i="7"/>
  <c r="K10" i="7" s="1"/>
  <c r="K23" i="7" s="1"/>
  <c r="O55" i="5"/>
  <c r="M55" i="5"/>
  <c r="T50" i="5" s="1"/>
  <c r="Q55" i="5" l="1"/>
  <c r="T51" i="5" s="1"/>
  <c r="T52" i="5" s="1"/>
  <c r="AW64" i="3"/>
  <c r="AW61" i="3"/>
  <c r="AW62" i="3"/>
  <c r="AW63" i="3"/>
  <c r="AW65" i="3"/>
  <c r="AW66" i="3"/>
  <c r="AW67" i="3"/>
  <c r="AW68" i="3"/>
  <c r="AW69" i="3"/>
  <c r="AW70" i="3"/>
  <c r="AW71" i="3"/>
  <c r="AW72" i="3"/>
  <c r="AW73" i="3"/>
  <c r="AW74" i="3"/>
  <c r="AW60" i="3" l="1"/>
  <c r="AW59" i="3"/>
  <c r="AW58" i="3"/>
  <c r="AW57" i="3"/>
  <c r="AW56" i="3"/>
  <c r="AW55" i="3"/>
  <c r="AW54" i="3"/>
  <c r="AW53" i="3"/>
  <c r="AW52" i="3"/>
  <c r="AW51" i="3"/>
  <c r="AW50" i="3"/>
  <c r="AW49" i="3"/>
  <c r="AW48" i="3"/>
  <c r="AW47" i="3"/>
  <c r="AW46" i="3"/>
  <c r="AW45" i="3"/>
  <c r="AW44" i="3"/>
  <c r="AW43" i="3"/>
  <c r="C11" i="6" l="1"/>
  <c r="O36" i="5"/>
  <c r="O33" i="5"/>
  <c r="O30" i="5"/>
  <c r="O27" i="5"/>
  <c r="P30" i="5" l="1"/>
  <c r="P37" i="5" l="1"/>
  <c r="K37" i="5"/>
  <c r="H37" i="5"/>
  <c r="G37" i="5"/>
  <c r="F37" i="5"/>
  <c r="E37" i="5"/>
  <c r="I36" i="5"/>
  <c r="M36" i="5" s="1"/>
  <c r="I35" i="5"/>
  <c r="M35" i="5" s="1"/>
  <c r="I34" i="5"/>
  <c r="M34" i="5" s="1"/>
  <c r="I33" i="5"/>
  <c r="M33" i="5" s="1"/>
  <c r="I32" i="5"/>
  <c r="M32" i="5" s="1"/>
  <c r="I31" i="5"/>
  <c r="M31" i="5" s="1"/>
  <c r="I30" i="5"/>
  <c r="M30" i="5" s="1"/>
  <c r="I29" i="5"/>
  <c r="M29" i="5" s="1"/>
  <c r="I28" i="5"/>
  <c r="M28" i="5" s="1"/>
  <c r="I27" i="5"/>
  <c r="M27" i="5" s="1"/>
  <c r="I26" i="5"/>
  <c r="M26" i="5" s="1"/>
  <c r="I25" i="5"/>
  <c r="O37" i="5" l="1"/>
  <c r="Q37" i="5" s="1"/>
  <c r="G38" i="5"/>
  <c r="I37" i="5"/>
  <c r="M25" i="5"/>
  <c r="M37" i="5" s="1"/>
  <c r="AW33" i="3" l="1"/>
  <c r="AW34" i="3"/>
  <c r="AW35" i="3"/>
  <c r="AW36" i="3"/>
  <c r="AW37" i="3"/>
  <c r="AW38" i="3"/>
  <c r="AW39" i="3"/>
  <c r="AW40" i="3"/>
  <c r="AW41" i="3"/>
  <c r="AW42" i="3"/>
  <c r="R38" i="2"/>
  <c r="R39" i="2"/>
  <c r="R40" i="2"/>
  <c r="R41" i="2"/>
  <c r="R42" i="2"/>
  <c r="R43" i="2"/>
  <c r="R44" i="2"/>
  <c r="R45" i="2"/>
  <c r="R46" i="2"/>
  <c r="R47" i="2"/>
  <c r="R48" i="2"/>
  <c r="R57" i="2"/>
  <c r="R11" i="2"/>
  <c r="AW12" i="3"/>
  <c r="AR7" i="3" l="1"/>
  <c r="AS7" i="3"/>
  <c r="R28" i="2" l="1"/>
  <c r="R29" i="2"/>
  <c r="I15" i="5" l="1"/>
  <c r="O10" i="5" l="1"/>
  <c r="O7" i="5"/>
  <c r="O4" i="5"/>
  <c r="E16" i="5"/>
  <c r="O16" i="5" l="1"/>
  <c r="P16" i="5"/>
  <c r="K16" i="5"/>
  <c r="M15" i="5"/>
  <c r="G16" i="5"/>
  <c r="H16" i="5"/>
  <c r="F16" i="5"/>
  <c r="I14" i="5"/>
  <c r="M14" i="5" s="1"/>
  <c r="I12" i="5"/>
  <c r="M12" i="5" s="1"/>
  <c r="I3" i="5"/>
  <c r="M3" i="5" s="1"/>
  <c r="I4" i="5"/>
  <c r="M4" i="5" s="1"/>
  <c r="I5" i="5"/>
  <c r="M5" i="5" s="1"/>
  <c r="I6" i="5"/>
  <c r="M6" i="5" s="1"/>
  <c r="I7" i="5"/>
  <c r="M7" i="5" s="1"/>
  <c r="I8" i="5"/>
  <c r="M8" i="5" s="1"/>
  <c r="I9" i="5"/>
  <c r="I10" i="5"/>
  <c r="M10" i="5" s="1"/>
  <c r="I11" i="5"/>
  <c r="M11" i="5" s="1"/>
  <c r="I13" i="5"/>
  <c r="M13" i="5" s="1"/>
  <c r="I2" i="5"/>
  <c r="M2" i="5" s="1"/>
  <c r="B11" i="6" l="1"/>
  <c r="P17" i="5"/>
  <c r="G17" i="5"/>
  <c r="O17" i="5" s="1"/>
  <c r="I16" i="5"/>
  <c r="K17" i="5" s="1"/>
  <c r="M9" i="5"/>
  <c r="M16" i="5" s="1"/>
  <c r="AW8" i="3"/>
  <c r="AW9" i="3"/>
  <c r="AW10" i="3"/>
  <c r="AW11" i="3"/>
  <c r="AW13" i="3"/>
  <c r="AW75" i="3"/>
  <c r="H7" i="3"/>
  <c r="F23" i="4" s="1"/>
  <c r="I7" i="3"/>
  <c r="F24" i="4" s="1"/>
  <c r="J7" i="3"/>
  <c r="K7" i="3"/>
  <c r="L7" i="3"/>
  <c r="F27" i="4" s="1"/>
  <c r="M7" i="3"/>
  <c r="F28" i="4" s="1"/>
  <c r="N7" i="3"/>
  <c r="F29" i="4" s="1"/>
  <c r="O7" i="3"/>
  <c r="F30" i="4" s="1"/>
  <c r="P7" i="3"/>
  <c r="Q7" i="3"/>
  <c r="F32" i="4" s="1"/>
  <c r="R7" i="3"/>
  <c r="F33" i="4" s="1"/>
  <c r="S7" i="3"/>
  <c r="F34" i="4" s="1"/>
  <c r="T7" i="3"/>
  <c r="U7" i="3"/>
  <c r="F36" i="4" s="1"/>
  <c r="V7" i="3"/>
  <c r="F37" i="4" s="1"/>
  <c r="W7" i="3"/>
  <c r="X7" i="3"/>
  <c r="F39" i="4" s="1"/>
  <c r="Y7" i="3"/>
  <c r="F40" i="4" s="1"/>
  <c r="Z7" i="3"/>
  <c r="F41" i="4" s="1"/>
  <c r="AA7" i="3"/>
  <c r="AB7" i="3"/>
  <c r="AC7" i="3"/>
  <c r="F44" i="4" s="1"/>
  <c r="AD7" i="3"/>
  <c r="AE7" i="3"/>
  <c r="F46" i="4" s="1"/>
  <c r="AF7" i="3"/>
  <c r="F47" i="4" s="1"/>
  <c r="AG7" i="3"/>
  <c r="F48" i="4" s="1"/>
  <c r="AH7" i="3"/>
  <c r="AI7" i="3"/>
  <c r="AJ7" i="3"/>
  <c r="P21" i="10" s="1"/>
  <c r="AK7" i="3"/>
  <c r="F52" i="4" s="1"/>
  <c r="AL7" i="3"/>
  <c r="F53" i="4" s="1"/>
  <c r="AM7" i="3"/>
  <c r="AN7" i="3"/>
  <c r="AO7" i="3"/>
  <c r="AP7" i="3"/>
  <c r="F57" i="4" s="1"/>
  <c r="AQ7" i="3"/>
  <c r="AT7" i="3"/>
  <c r="AU7" i="3"/>
  <c r="G7" i="3"/>
  <c r="U139" i="5" s="1"/>
  <c r="U143" i="5" s="1"/>
  <c r="R7" i="2"/>
  <c r="R10" i="2"/>
  <c r="R12" i="2"/>
  <c r="R14" i="2"/>
  <c r="R15" i="2"/>
  <c r="R16" i="2"/>
  <c r="R17" i="2"/>
  <c r="R19" i="2"/>
  <c r="R20" i="2"/>
  <c r="R22" i="2"/>
  <c r="R23" i="2"/>
  <c r="R24" i="2"/>
  <c r="R25" i="2"/>
  <c r="R27" i="2"/>
  <c r="R31" i="2"/>
  <c r="R32" i="2"/>
  <c r="R33" i="2"/>
  <c r="R35" i="2"/>
  <c r="R36" i="2"/>
  <c r="P6" i="2"/>
  <c r="M6" i="2"/>
  <c r="K6" i="2"/>
  <c r="L6" i="2"/>
  <c r="F22" i="4" l="1"/>
  <c r="F42" i="4"/>
  <c r="G18" i="10"/>
  <c r="G21" i="10" s="1"/>
  <c r="U66" i="5"/>
  <c r="U70" i="5" s="1"/>
  <c r="U72" i="5" s="1"/>
  <c r="F49" i="4"/>
  <c r="D11" i="6"/>
  <c r="T47" i="5"/>
  <c r="T48" i="5" s="1"/>
  <c r="T54" i="5" s="1"/>
  <c r="AW7" i="3"/>
  <c r="F58" i="4"/>
  <c r="AW6" i="3"/>
  <c r="F61" i="4"/>
  <c r="M17" i="5"/>
  <c r="F44" i="1" l="1"/>
  <c r="D18" i="6"/>
  <c r="F11" i="6"/>
  <c r="D19" i="6" s="1"/>
  <c r="R8" i="2"/>
  <c r="D21" i="6" l="1"/>
  <c r="D24" i="1"/>
  <c r="N6" i="2" l="1"/>
  <c r="F17" i="4" s="1"/>
  <c r="A62" i="4"/>
  <c r="F7" i="3"/>
  <c r="Q6" i="2"/>
  <c r="J6" i="2"/>
  <c r="F10" i="4" s="1"/>
  <c r="I6" i="2"/>
  <c r="F16" i="4" s="1"/>
  <c r="H6" i="2"/>
  <c r="F15" i="4" s="1"/>
  <c r="F19" i="4" l="1"/>
  <c r="D13" i="6"/>
  <c r="D16" i="6" s="1"/>
  <c r="AW5" i="3"/>
  <c r="F66" i="4"/>
  <c r="G11" i="1"/>
  <c r="G7" i="1"/>
  <c r="G31" i="1"/>
  <c r="F46" i="1" s="1"/>
  <c r="A64" i="4"/>
  <c r="U1" i="2" l="1"/>
  <c r="U2" i="2" s="1"/>
  <c r="G9" i="1"/>
  <c r="G13" i="1" s="1"/>
  <c r="F62" i="4"/>
  <c r="AY1" i="3" l="1"/>
  <c r="AY2" i="3" s="1"/>
  <c r="BB1" i="3"/>
  <c r="BB2" i="3" s="1"/>
  <c r="F48" i="1"/>
  <c r="I31" i="1"/>
  <c r="R6" i="2"/>
  <c r="F64" i="4" l="1"/>
  <c r="F67" i="4" s="1"/>
</calcChain>
</file>

<file path=xl/sharedStrings.xml><?xml version="1.0" encoding="utf-8"?>
<sst xmlns="http://schemas.openxmlformats.org/spreadsheetml/2006/main" count="1469" uniqueCount="428">
  <si>
    <t xml:space="preserve">Add receipts </t>
  </si>
  <si>
    <t>Date</t>
  </si>
  <si>
    <t>Description</t>
  </si>
  <si>
    <t>Reference</t>
  </si>
  <si>
    <t>Amount</t>
  </si>
  <si>
    <t>Insurance</t>
  </si>
  <si>
    <t>Less payments</t>
  </si>
  <si>
    <t>Balance at bank and in hand:</t>
  </si>
  <si>
    <t>Unpresented items:</t>
  </si>
  <si>
    <t>Ref</t>
  </si>
  <si>
    <t>Income</t>
  </si>
  <si>
    <t>Total Income</t>
  </si>
  <si>
    <t>Expenditure</t>
  </si>
  <si>
    <t>Total Expenditure</t>
  </si>
  <si>
    <t>Surplus/(Deficit)</t>
  </si>
  <si>
    <t>Inc&amp;Exp</t>
  </si>
  <si>
    <t>S/b Zero</t>
  </si>
  <si>
    <t>HMRC</t>
  </si>
  <si>
    <t>Strensall with Towthorpe Parish Council</t>
  </si>
  <si>
    <t>Strensall with Towthorpe P C</t>
  </si>
  <si>
    <t>Treasurers</t>
  </si>
  <si>
    <t>Contingency</t>
  </si>
  <si>
    <t>Premium</t>
  </si>
  <si>
    <t>Cemetery</t>
  </si>
  <si>
    <t>Premium Bonds</t>
  </si>
  <si>
    <t>Contingency Bonds</t>
  </si>
  <si>
    <t>Interest</t>
  </si>
  <si>
    <t>Transfers</t>
  </si>
  <si>
    <t>Account</t>
  </si>
  <si>
    <t>Current</t>
  </si>
  <si>
    <t>VAT</t>
  </si>
  <si>
    <t>Precept</t>
  </si>
  <si>
    <t>VAT Refunds</t>
  </si>
  <si>
    <t>S106</t>
  </si>
  <si>
    <t>Section 106</t>
  </si>
  <si>
    <t>DT</t>
  </si>
  <si>
    <t>Double Taxation</t>
  </si>
  <si>
    <t xml:space="preserve">Ward </t>
  </si>
  <si>
    <t>Ward Funding</t>
  </si>
  <si>
    <t>Misc</t>
  </si>
  <si>
    <t>Miscellaneous</t>
  </si>
  <si>
    <t>Code 100</t>
  </si>
  <si>
    <t>Salary</t>
  </si>
  <si>
    <t>Code 101</t>
  </si>
  <si>
    <t>Code 102</t>
  </si>
  <si>
    <t>Code 103</t>
  </si>
  <si>
    <t>Code 104</t>
  </si>
  <si>
    <t>Code 105</t>
  </si>
  <si>
    <t>Code 106</t>
  </si>
  <si>
    <t>Code 107</t>
  </si>
  <si>
    <t>Code 108</t>
  </si>
  <si>
    <t>Code 109</t>
  </si>
  <si>
    <t>Code 110</t>
  </si>
  <si>
    <t>Code 111</t>
  </si>
  <si>
    <t>Code 113</t>
  </si>
  <si>
    <t>Code 114</t>
  </si>
  <si>
    <t>Office Exp</t>
  </si>
  <si>
    <t>Clerks Exp</t>
  </si>
  <si>
    <t>Cllr Exp</t>
  </si>
  <si>
    <t>Audit</t>
  </si>
  <si>
    <t>Insur</t>
  </si>
  <si>
    <t>Bank</t>
  </si>
  <si>
    <t>VH Hire</t>
  </si>
  <si>
    <t>Brit Legion</t>
  </si>
  <si>
    <t>Training</t>
  </si>
  <si>
    <t>Leases</t>
  </si>
  <si>
    <t>NP</t>
  </si>
  <si>
    <t>Code 401</t>
  </si>
  <si>
    <t>Code 402</t>
  </si>
  <si>
    <t>Code 403</t>
  </si>
  <si>
    <t>Code 404</t>
  </si>
  <si>
    <t>Code 405</t>
  </si>
  <si>
    <t>Code 406</t>
  </si>
  <si>
    <t>Litter Bins</t>
  </si>
  <si>
    <t>Dog Bins</t>
  </si>
  <si>
    <t>Noticeboards</t>
  </si>
  <si>
    <t>Seats/Benches</t>
  </si>
  <si>
    <t>Salt/Bins</t>
  </si>
  <si>
    <t>Code 201</t>
  </si>
  <si>
    <t>Code 202</t>
  </si>
  <si>
    <t>Code 203</t>
  </si>
  <si>
    <t>Code 204</t>
  </si>
  <si>
    <t>Code 205</t>
  </si>
  <si>
    <t>YLCA</t>
  </si>
  <si>
    <t>CPRE</t>
  </si>
  <si>
    <t>Outreach</t>
  </si>
  <si>
    <t>River Foss</t>
  </si>
  <si>
    <t>ICO</t>
  </si>
  <si>
    <t>Code 301</t>
  </si>
  <si>
    <t>Code 302</t>
  </si>
  <si>
    <t>Code 303</t>
  </si>
  <si>
    <t>Code 304</t>
  </si>
  <si>
    <t>Code 305</t>
  </si>
  <si>
    <t>Code 306</t>
  </si>
  <si>
    <t>Code 307</t>
  </si>
  <si>
    <t>Code 308</t>
  </si>
  <si>
    <t>Code 309</t>
  </si>
  <si>
    <t>Defib</t>
  </si>
  <si>
    <t>Grass</t>
  </si>
  <si>
    <t>XmasTrees</t>
  </si>
  <si>
    <t>Carnival</t>
  </si>
  <si>
    <t>OpenSpace</t>
  </si>
  <si>
    <t>Play</t>
  </si>
  <si>
    <t>WarMemorial</t>
  </si>
  <si>
    <t>Trees</t>
  </si>
  <si>
    <t>Grants/Donations</t>
  </si>
  <si>
    <t>Code 408</t>
  </si>
  <si>
    <t>Churchyard</t>
  </si>
  <si>
    <t>Code 409</t>
  </si>
  <si>
    <t>Code 410</t>
  </si>
  <si>
    <t>S137</t>
  </si>
  <si>
    <t>Clerks Salary</t>
  </si>
  <si>
    <t>Telephone/Broadband</t>
  </si>
  <si>
    <t>Office expenses</t>
  </si>
  <si>
    <t>Clerks expenses</t>
  </si>
  <si>
    <t>Councillors expenses</t>
  </si>
  <si>
    <t>Bank fees</t>
  </si>
  <si>
    <t>Village Hall hire</t>
  </si>
  <si>
    <t>Royal British Legion</t>
  </si>
  <si>
    <t>Training fees</t>
  </si>
  <si>
    <t>Notice Boards</t>
  </si>
  <si>
    <t>Seats/benches</t>
  </si>
  <si>
    <t>Salt bins/salt</t>
  </si>
  <si>
    <t>Bus shelter</t>
  </si>
  <si>
    <t>Grants</t>
  </si>
  <si>
    <t>VAT To Reclaim</t>
  </si>
  <si>
    <t>Defibrillator</t>
  </si>
  <si>
    <t>Grass Cutting</t>
  </si>
  <si>
    <t>Christmas Trees</t>
  </si>
  <si>
    <t>Open Spaces</t>
  </si>
  <si>
    <t>Play Equipment</t>
  </si>
  <si>
    <t>War Memorial</t>
  </si>
  <si>
    <t>Tree Work</t>
  </si>
  <si>
    <t>Month</t>
  </si>
  <si>
    <t>Employee</t>
  </si>
  <si>
    <t>Gross</t>
  </si>
  <si>
    <t>PAYE</t>
  </si>
  <si>
    <t>Net</t>
  </si>
  <si>
    <t>Year</t>
  </si>
  <si>
    <t>2017/18</t>
  </si>
  <si>
    <t>Nunn S</t>
  </si>
  <si>
    <t>Hill F</t>
  </si>
  <si>
    <t xml:space="preserve">Clerk </t>
  </si>
  <si>
    <t>Paid</t>
  </si>
  <si>
    <t>201321</t>
  </si>
  <si>
    <t>201340</t>
  </si>
  <si>
    <t>Eers NIC</t>
  </si>
  <si>
    <t>Ees NIC</t>
  </si>
  <si>
    <t>Due</t>
  </si>
  <si>
    <t>BusShelters</t>
  </si>
  <si>
    <t>Floral Displays</t>
  </si>
  <si>
    <t xml:space="preserve">Cheque </t>
  </si>
  <si>
    <t>A/c No</t>
  </si>
  <si>
    <t>VAT RTN</t>
  </si>
  <si>
    <t>Payee</t>
  </si>
  <si>
    <t>2018/19</t>
  </si>
  <si>
    <t>Budget</t>
  </si>
  <si>
    <t>Kidz Klub</t>
  </si>
  <si>
    <t>Tree Works</t>
  </si>
  <si>
    <t>03839958</t>
  </si>
  <si>
    <t>Vat Return</t>
  </si>
  <si>
    <t>Telephone</t>
  </si>
  <si>
    <t>Actual</t>
  </si>
  <si>
    <t>Made Up of:</t>
  </si>
  <si>
    <t>Ear-Marked Funds:</t>
  </si>
  <si>
    <t>Ring-fenced Funds:</t>
  </si>
  <si>
    <t>General Reserve:</t>
  </si>
  <si>
    <t>Good Practice = Precept x up to 2 =</t>
  </si>
  <si>
    <t>Play Area Maintenance</t>
  </si>
  <si>
    <t>See Notes</t>
  </si>
  <si>
    <t>Refunded</t>
  </si>
  <si>
    <t>Total</t>
  </si>
  <si>
    <t>HMRC Paid Post YE</t>
  </si>
  <si>
    <t>Parish Clerk Paid Post YE</t>
  </si>
  <si>
    <t>Gross Pay</t>
  </si>
  <si>
    <t>Cash Book</t>
  </si>
  <si>
    <t>Paid 05Jun19</t>
  </si>
  <si>
    <t>Clerk To Pay</t>
  </si>
  <si>
    <t>HMRC To Pay</t>
  </si>
  <si>
    <t>Diff</t>
  </si>
  <si>
    <t>YE2018</t>
  </si>
  <si>
    <t>YE2019</t>
  </si>
  <si>
    <t>YE2020</t>
  </si>
  <si>
    <t>Library</t>
  </si>
  <si>
    <t>B/F</t>
  </si>
  <si>
    <t>C/F</t>
  </si>
  <si>
    <t>To Pay</t>
  </si>
  <si>
    <t>2019/20</t>
  </si>
  <si>
    <t>Previous Year</t>
  </si>
  <si>
    <t>?!</t>
  </si>
  <si>
    <t>Community Speedwatch</t>
  </si>
  <si>
    <t>Speedwatch</t>
  </si>
  <si>
    <t>Total Repayments VAT</t>
  </si>
  <si>
    <t>Paid Apr20</t>
  </si>
  <si>
    <t>YE2021</t>
  </si>
  <si>
    <t>Budget - Carnival</t>
  </si>
  <si>
    <t>Budget - Other</t>
  </si>
  <si>
    <t>Budget - Outreach</t>
  </si>
  <si>
    <t>2020/21</t>
  </si>
  <si>
    <t>.</t>
  </si>
  <si>
    <t>Cost</t>
  </si>
  <si>
    <t>Repaid</t>
  </si>
  <si>
    <t>Question 1 - Describe</t>
  </si>
  <si>
    <t>Question 2 - Net Cost</t>
  </si>
  <si>
    <t>Question 3 - Equivalent</t>
  </si>
  <si>
    <t>Detail what cost is</t>
  </si>
  <si>
    <t>See budget</t>
  </si>
  <si>
    <t>CYC strategy</t>
  </si>
  <si>
    <t>Question 4 - CYC Policy</t>
  </si>
  <si>
    <t>DT Claim</t>
  </si>
  <si>
    <t>No</t>
  </si>
  <si>
    <t>Yes</t>
  </si>
  <si>
    <t>25&amp;30 /09/2020</t>
  </si>
  <si>
    <t>19&amp;26/10/2020</t>
  </si>
  <si>
    <t>This Year</t>
  </si>
  <si>
    <t>Last Year</t>
  </si>
  <si>
    <t>Tennis Club</t>
  </si>
  <si>
    <t>YE2022</t>
  </si>
  <si>
    <t>SCYSA</t>
  </si>
  <si>
    <t>Allotments</t>
  </si>
  <si>
    <t xml:space="preserve">Allotment Rents </t>
  </si>
  <si>
    <t>2021/22</t>
  </si>
  <si>
    <t xml:space="preserve"> </t>
  </si>
  <si>
    <t>-</t>
  </si>
  <si>
    <t>Grant - Strensall Community Events Committee</t>
  </si>
  <si>
    <t>2022/23</t>
  </si>
  <si>
    <t>Paid 09/05/22</t>
  </si>
  <si>
    <t xml:space="preserve">To Reclaim </t>
  </si>
  <si>
    <t>YE2023</t>
  </si>
  <si>
    <t>2023-2024</t>
  </si>
  <si>
    <t>YE2024</t>
  </si>
  <si>
    <t>2023/24</t>
  </si>
  <si>
    <t>Estimate</t>
  </si>
  <si>
    <t>Plus VAT</t>
  </si>
  <si>
    <t>Invoice</t>
  </si>
  <si>
    <t>Basic</t>
  </si>
  <si>
    <t>Collecting</t>
  </si>
  <si>
    <t>Southfields</t>
  </si>
  <si>
    <t>Kirklands</t>
  </si>
  <si>
    <t>2024-2025</t>
  </si>
  <si>
    <t xml:space="preserve">Computer/Projection </t>
  </si>
  <si>
    <t>YE2025</t>
  </si>
  <si>
    <t>Christmas Together</t>
  </si>
  <si>
    <t>To Invoice</t>
  </si>
  <si>
    <t>Total Paid</t>
  </si>
  <si>
    <t>Insurance -57</t>
  </si>
  <si>
    <t>Play Areas</t>
  </si>
  <si>
    <t>Open Spaces - 36</t>
  </si>
  <si>
    <t xml:space="preserve">To Pay </t>
  </si>
  <si>
    <t>2024/25</t>
  </si>
  <si>
    <t>Balance b/f 01 April 2024</t>
  </si>
  <si>
    <t>Balance c/f 31 March 2025</t>
  </si>
  <si>
    <t>RECEIPTS 2024-2025</t>
  </si>
  <si>
    <t>See Minutes 14Nov23</t>
  </si>
  <si>
    <t>HSBC</t>
  </si>
  <si>
    <t>Gross Interest</t>
  </si>
  <si>
    <t>Barrett</t>
  </si>
  <si>
    <t>Trousdale</t>
  </si>
  <si>
    <t>Ives</t>
  </si>
  <si>
    <t>City of York Council</t>
  </si>
  <si>
    <t>C1</t>
  </si>
  <si>
    <t>Total Charges</t>
  </si>
  <si>
    <t>Treasurer</t>
  </si>
  <si>
    <t>Parish Clerk</t>
  </si>
  <si>
    <t>Payroll</t>
  </si>
  <si>
    <t>Community Heartbeat</t>
  </si>
  <si>
    <t>Village Hall</t>
  </si>
  <si>
    <t>Office/Meeting Venue Hire</t>
  </si>
  <si>
    <t>Refund of overpayment from last year</t>
  </si>
  <si>
    <t>Jackdaw</t>
  </si>
  <si>
    <t>Annual Rent - Durlston Drive</t>
  </si>
  <si>
    <t>O2</t>
  </si>
  <si>
    <t>Mobile Phone</t>
  </si>
  <si>
    <t>Prins Accountancy Services</t>
  </si>
  <si>
    <t>Internal Audit</t>
  </si>
  <si>
    <t>Income and Expenditure Account Year Ending 31 March 2025</t>
  </si>
  <si>
    <t>Trimble</t>
  </si>
  <si>
    <t>Kilbride</t>
  </si>
  <si>
    <t>Plant</t>
  </si>
  <si>
    <t>Smith</t>
  </si>
  <si>
    <t>Refund of charges</t>
  </si>
  <si>
    <t>BT</t>
  </si>
  <si>
    <t>Broadband/Landline</t>
  </si>
  <si>
    <t>Lewis Tree Surgery</t>
  </si>
  <si>
    <t>York Landscapes</t>
  </si>
  <si>
    <t>Compost</t>
  </si>
  <si>
    <t>C2</t>
  </si>
  <si>
    <t>Morrisons</t>
  </si>
  <si>
    <t>Dixon</t>
  </si>
  <si>
    <t>C3</t>
  </si>
  <si>
    <t>Business Stream</t>
  </si>
  <si>
    <t>Water Rates</t>
  </si>
  <si>
    <t>AR Decorating</t>
  </si>
  <si>
    <t>Painting Phone Box</t>
  </si>
  <si>
    <t>Jackdaw Tree Services</t>
  </si>
  <si>
    <t>P&amp;J Hanson</t>
  </si>
  <si>
    <t>Planter Plants</t>
  </si>
  <si>
    <t>Cipher Medical</t>
  </si>
  <si>
    <t>Carnival First Aid</t>
  </si>
  <si>
    <t>Community TM Ltd</t>
  </si>
  <si>
    <t>Carnival Traffic Management</t>
  </si>
  <si>
    <t>Apr24-Jun24</t>
  </si>
  <si>
    <t>Jul24-Sep24</t>
  </si>
  <si>
    <t>Oct24-Dec24</t>
  </si>
  <si>
    <t>Jan25-Mar25</t>
  </si>
  <si>
    <t>Greenbarnes</t>
  </si>
  <si>
    <t>Noticeboard (West End)</t>
  </si>
  <si>
    <t>C4</t>
  </si>
  <si>
    <t>Quarterly Waste  Charge</t>
  </si>
  <si>
    <t>C5</t>
  </si>
  <si>
    <t>C6</t>
  </si>
  <si>
    <t>Hogg</t>
  </si>
  <si>
    <t>Allotment Rent</t>
  </si>
  <si>
    <t>Footpath Works</t>
  </si>
  <si>
    <t>Subscription</t>
  </si>
  <si>
    <t>Ashfield Leisure</t>
  </si>
  <si>
    <t>Post RoSPA Works</t>
  </si>
  <si>
    <t>Appletree</t>
  </si>
  <si>
    <t>Website</t>
  </si>
  <si>
    <t>Mike Duck Fencing</t>
  </si>
  <si>
    <t>Noticeboard Installation</t>
  </si>
  <si>
    <t>Playsafety</t>
  </si>
  <si>
    <t>RoSPA Inspection</t>
  </si>
  <si>
    <t>Grant</t>
  </si>
  <si>
    <t>Printer Ink</t>
  </si>
  <si>
    <t>J Atkinson &amp; Son</t>
  </si>
  <si>
    <t>Allotment Footpath</t>
  </si>
  <si>
    <t>Full Year</t>
  </si>
  <si>
    <t>Forcast</t>
  </si>
  <si>
    <t>Difference</t>
  </si>
  <si>
    <t xml:space="preserve">Draft </t>
  </si>
  <si>
    <t>2025-2026</t>
  </si>
  <si>
    <t>Unspend Funds from 2024-2025 to be ring-fenced</t>
  </si>
  <si>
    <t>Increase</t>
  </si>
  <si>
    <t>Hollingsworth</t>
  </si>
  <si>
    <t>Cartridge People</t>
  </si>
  <si>
    <t>Annual Waste Transfer</t>
  </si>
  <si>
    <t>C7</t>
  </si>
  <si>
    <t>Harrison</t>
  </si>
  <si>
    <t>Parishioner Donation</t>
  </si>
  <si>
    <t>Apple Design Overpayment</t>
  </si>
  <si>
    <t>Gallagher</t>
  </si>
  <si>
    <t>Play Area Repairs</t>
  </si>
  <si>
    <t>Dobbies</t>
  </si>
  <si>
    <t>Daffodil Bulbs</t>
  </si>
  <si>
    <t>Strensall Village Hall</t>
  </si>
  <si>
    <t>Meeting Venue/Office Rent</t>
  </si>
  <si>
    <t>PC Revamp</t>
  </si>
  <si>
    <t>Mobile Upgrade</t>
  </si>
  <si>
    <t>Membership</t>
  </si>
  <si>
    <t>Traffic Management Remembrance Day</t>
  </si>
  <si>
    <t>Expenses</t>
  </si>
  <si>
    <t>Laptop</t>
  </si>
  <si>
    <t>Burnett</t>
  </si>
  <si>
    <t>Back Pay</t>
  </si>
  <si>
    <t>PKF Littlejohn LLP</t>
  </si>
  <si>
    <t>External Audit</t>
  </si>
  <si>
    <t>Annual Waste  Collections</t>
  </si>
  <si>
    <t>Scottish Water</t>
  </si>
  <si>
    <t>Zhurauskaya</t>
  </si>
  <si>
    <t>Foy</t>
  </si>
  <si>
    <t>Chambers</t>
  </si>
  <si>
    <t>Drinkeld</t>
  </si>
  <si>
    <t>Redpath</t>
  </si>
  <si>
    <t>Hanaford</t>
  </si>
  <si>
    <t>Vickers</t>
  </si>
  <si>
    <t>Widgery</t>
  </si>
  <si>
    <t>Green</t>
  </si>
  <si>
    <t>Sturdy</t>
  </si>
  <si>
    <t>Webster</t>
  </si>
  <si>
    <t>Cox</t>
  </si>
  <si>
    <t>Coop</t>
  </si>
  <si>
    <t>Lancaster</t>
  </si>
  <si>
    <t>Loy</t>
  </si>
  <si>
    <t>Cuddy</t>
  </si>
  <si>
    <t>Adams</t>
  </si>
  <si>
    <t>Rhodes</t>
  </si>
  <si>
    <t>Hollis</t>
  </si>
  <si>
    <t>C8</t>
  </si>
  <si>
    <t>C9</t>
  </si>
  <si>
    <t>C10</t>
  </si>
  <si>
    <t>David Austen Roses</t>
  </si>
  <si>
    <t>Community Garden Roses</t>
  </si>
  <si>
    <t>York Christmas Trees</t>
  </si>
  <si>
    <t>Community Garden Tree</t>
  </si>
  <si>
    <t>Lords Moor Lane Ditch</t>
  </si>
  <si>
    <t>Playdale</t>
  </si>
  <si>
    <t>Website Hosting</t>
  </si>
  <si>
    <t>SCET</t>
  </si>
  <si>
    <t>Grant Award</t>
  </si>
  <si>
    <t>Interim Audit</t>
  </si>
  <si>
    <t>Resistance Penetration Testing</t>
  </si>
  <si>
    <t>Park Lane Playgrounds</t>
  </si>
  <si>
    <t>Orchard Nurseries</t>
  </si>
  <si>
    <t>Cherry Tree Supply/Plant</t>
  </si>
  <si>
    <t>River Foss Society</t>
  </si>
  <si>
    <t>Land Registry</t>
  </si>
  <si>
    <t>Search Fees</t>
  </si>
  <si>
    <t>Payments</t>
  </si>
  <si>
    <t>PAYMENTS 2024-2025</t>
  </si>
  <si>
    <t>Elker Bookkeeping Services</t>
  </si>
  <si>
    <t>Bookkeeping</t>
  </si>
  <si>
    <t>Barker</t>
  </si>
  <si>
    <t>Computer</t>
  </si>
  <si>
    <t>C11</t>
  </si>
  <si>
    <t>Wing</t>
  </si>
  <si>
    <t>Coaker</t>
  </si>
  <si>
    <t>HMRC VAT</t>
  </si>
  <si>
    <t>Landline / Broadband</t>
  </si>
  <si>
    <t>Brian Farrer</t>
  </si>
  <si>
    <t>Pressure Washer</t>
  </si>
  <si>
    <t>Lease</t>
  </si>
  <si>
    <t>?</t>
  </si>
  <si>
    <t>Ditch Clearance</t>
  </si>
  <si>
    <t>Cleared trees from phone line</t>
  </si>
  <si>
    <t>YE2026</t>
  </si>
  <si>
    <t>Computer/Projection</t>
  </si>
  <si>
    <t>Unspent 2024/25 budget</t>
  </si>
  <si>
    <t>Bank Reconciliation as at 31 March 2025</t>
  </si>
  <si>
    <t>Collett</t>
  </si>
  <si>
    <t>C12</t>
  </si>
  <si>
    <t>Land Leases</t>
  </si>
  <si>
    <t>Snob Signs</t>
  </si>
  <si>
    <t>Tree Plaque</t>
  </si>
  <si>
    <t xml:space="preserve">City of York Council </t>
  </si>
  <si>
    <t>St Marys Church</t>
  </si>
  <si>
    <t>Strensall Community Events</t>
  </si>
  <si>
    <t>Carnival Leaflet Advert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</si>
</sst>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14" fontId="0" fillId="0" borderId="0" xfId="0" applyNumberFormat="1"/>
    <xf numFmtId="2" fontId="2" fillId="0" borderId="0" xfId="0" applyNumberFormat="1" applyFont="1"/>
    <xf numFmtId="0" fontId="0" fillId="0" borderId="5" xfId="0" applyBorder="1"/>
    <xf numFmtId="2" fontId="0" fillId="0" borderId="5" xfId="0" applyNumberFormat="1" applyBorder="1"/>
    <xf numFmtId="2" fontId="0" fillId="0" borderId="1" xfId="0" applyNumberFormat="1" applyBorder="1"/>
    <xf numFmtId="0" fontId="4" fillId="0" borderId="0" xfId="0" applyFont="1"/>
    <xf numFmtId="2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3" fillId="0" borderId="1" xfId="0" applyNumberFormat="1" applyFont="1" applyBorder="1"/>
    <xf numFmtId="2" fontId="5" fillId="0" borderId="0" xfId="0" applyNumberFormat="1" applyFont="1"/>
    <xf numFmtId="14" fontId="2" fillId="0" borderId="0" xfId="0" applyNumberFormat="1" applyFont="1"/>
    <xf numFmtId="2" fontId="2" fillId="0" borderId="2" xfId="0" applyNumberFormat="1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14" fontId="0" fillId="0" borderId="0" xfId="0" quotePrefix="1" applyNumberFormat="1" applyAlignment="1">
      <alignment horizontal="right"/>
    </xf>
    <xf numFmtId="2" fontId="11" fillId="0" borderId="0" xfId="0" applyNumberFormat="1" applyFont="1"/>
    <xf numFmtId="2" fontId="10" fillId="0" borderId="5" xfId="0" applyNumberFormat="1" applyFont="1" applyBorder="1"/>
    <xf numFmtId="0" fontId="0" fillId="0" borderId="0" xfId="0" quotePrefix="1" applyAlignment="1">
      <alignment horizontal="right"/>
    </xf>
    <xf numFmtId="0" fontId="11" fillId="0" borderId="0" xfId="0" applyFont="1"/>
    <xf numFmtId="17" fontId="0" fillId="0" borderId="0" xfId="0" applyNumberFormat="1"/>
    <xf numFmtId="0" fontId="10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12" fillId="0" borderId="0" xfId="0" applyNumberFormat="1" applyFont="1"/>
    <xf numFmtId="1" fontId="11" fillId="0" borderId="0" xfId="0" applyNumberFormat="1" applyFont="1"/>
    <xf numFmtId="2" fontId="13" fillId="0" borderId="0" xfId="0" applyNumberFormat="1" applyFont="1"/>
    <xf numFmtId="0" fontId="0" fillId="2" borderId="0" xfId="0" applyFill="1"/>
    <xf numFmtId="2" fontId="2" fillId="0" borderId="0" xfId="0" applyNumberFormat="1" applyFont="1" applyAlignment="1">
      <alignment horizontal="right"/>
    </xf>
    <xf numFmtId="2" fontId="2" fillId="4" borderId="0" xfId="0" applyNumberFormat="1" applyFont="1" applyFill="1"/>
    <xf numFmtId="14" fontId="0" fillId="4" borderId="0" xfId="0" applyNumberFormat="1" applyFill="1"/>
    <xf numFmtId="0" fontId="0" fillId="4" borderId="0" xfId="0" applyFill="1"/>
    <xf numFmtId="0" fontId="0" fillId="4" borderId="5" xfId="0" applyFill="1" applyBorder="1"/>
    <xf numFmtId="14" fontId="0" fillId="5" borderId="0" xfId="0" applyNumberFormat="1" applyFill="1"/>
    <xf numFmtId="0" fontId="0" fillId="5" borderId="0" xfId="0" applyFill="1"/>
    <xf numFmtId="2" fontId="0" fillId="5" borderId="0" xfId="0" applyNumberFormat="1" applyFill="1"/>
    <xf numFmtId="0" fontId="0" fillId="5" borderId="5" xfId="0" applyFill="1" applyBorder="1"/>
    <xf numFmtId="2" fontId="2" fillId="5" borderId="0" xfId="0" applyNumberFormat="1" applyFont="1" applyFill="1"/>
    <xf numFmtId="2" fontId="10" fillId="2" borderId="5" xfId="0" applyNumberFormat="1" applyFont="1" applyFill="1" applyBorder="1"/>
    <xf numFmtId="2" fontId="0" fillId="3" borderId="0" xfId="0" applyNumberFormat="1" applyFill="1"/>
    <xf numFmtId="0" fontId="0" fillId="3" borderId="0" xfId="0" applyFill="1"/>
    <xf numFmtId="0" fontId="7" fillId="0" borderId="0" xfId="0" applyFont="1"/>
    <xf numFmtId="0" fontId="0" fillId="0" borderId="0" xfId="0" applyAlignment="1">
      <alignment horizontal="center"/>
    </xf>
    <xf numFmtId="2" fontId="0" fillId="7" borderId="0" xfId="0" applyNumberFormat="1" applyFill="1"/>
    <xf numFmtId="2" fontId="2" fillId="7" borderId="0" xfId="0" applyNumberFormat="1" applyFont="1" applyFill="1"/>
    <xf numFmtId="0" fontId="0" fillId="7" borderId="0" xfId="0" applyFill="1"/>
    <xf numFmtId="2" fontId="0" fillId="8" borderId="0" xfId="0" applyNumberFormat="1" applyFill="1"/>
    <xf numFmtId="2" fontId="0" fillId="8" borderId="5" xfId="0" applyNumberFormat="1" applyFill="1" applyBorder="1"/>
    <xf numFmtId="2" fontId="0" fillId="9" borderId="5" xfId="0" applyNumberFormat="1" applyFill="1" applyBorder="1"/>
    <xf numFmtId="2" fontId="2" fillId="9" borderId="0" xfId="0" applyNumberFormat="1" applyFont="1" applyFill="1"/>
    <xf numFmtId="2" fontId="0" fillId="9" borderId="0" xfId="0" applyNumberFormat="1" applyFill="1"/>
    <xf numFmtId="2" fontId="0" fillId="10" borderId="0" xfId="0" applyNumberFormat="1" applyFill="1"/>
    <xf numFmtId="2" fontId="0" fillId="10" borderId="5" xfId="0" applyNumberFormat="1" applyFill="1" applyBorder="1"/>
    <xf numFmtId="0" fontId="0" fillId="10" borderId="5" xfId="0" applyFill="1" applyBorder="1"/>
    <xf numFmtId="2" fontId="0" fillId="7" borderId="5" xfId="0" applyNumberFormat="1" applyFill="1" applyBorder="1"/>
    <xf numFmtId="2" fontId="10" fillId="7" borderId="5" xfId="0" applyNumberFormat="1" applyFont="1" applyFill="1" applyBorder="1"/>
    <xf numFmtId="2" fontId="2" fillId="0" borderId="1" xfId="0" applyNumberFormat="1" applyFont="1" applyBorder="1"/>
    <xf numFmtId="2" fontId="2" fillId="0" borderId="5" xfId="0" applyNumberFormat="1" applyFont="1" applyBorder="1"/>
    <xf numFmtId="2" fontId="2" fillId="0" borderId="3" xfId="0" applyNumberFormat="1" applyFont="1" applyBorder="1"/>
    <xf numFmtId="14" fontId="4" fillId="0" borderId="0" xfId="0" applyNumberFormat="1" applyFont="1"/>
    <xf numFmtId="0" fontId="14" fillId="0" borderId="0" xfId="0" applyFont="1"/>
    <xf numFmtId="0" fontId="0" fillId="0" borderId="0" xfId="0" applyAlignment="1">
      <alignment horizontal="right"/>
    </xf>
    <xf numFmtId="0" fontId="0" fillId="0" borderId="3" xfId="0" applyBorder="1"/>
    <xf numFmtId="17" fontId="0" fillId="0" borderId="3" xfId="0" applyNumberFormat="1" applyBorder="1"/>
    <xf numFmtId="0" fontId="10" fillId="0" borderId="3" xfId="0" applyFont="1" applyBorder="1"/>
    <xf numFmtId="2" fontId="0" fillId="0" borderId="3" xfId="0" applyNumberFormat="1" applyBorder="1"/>
    <xf numFmtId="0" fontId="2" fillId="0" borderId="3" xfId="0" applyFont="1" applyBorder="1"/>
    <xf numFmtId="14" fontId="0" fillId="0" borderId="3" xfId="0" applyNumberFormat="1" applyBorder="1"/>
    <xf numFmtId="2" fontId="3" fillId="0" borderId="5" xfId="0" applyNumberFormat="1" applyFont="1" applyBorder="1"/>
    <xf numFmtId="14" fontId="2" fillId="0" borderId="3" xfId="0" applyNumberFormat="1" applyFont="1" applyBorder="1"/>
    <xf numFmtId="14" fontId="10" fillId="0" borderId="3" xfId="0" applyNumberFormat="1" applyFont="1" applyBorder="1"/>
    <xf numFmtId="2" fontId="0" fillId="11" borderId="1" xfId="0" applyNumberFormat="1" applyFill="1" applyBorder="1"/>
    <xf numFmtId="2" fontId="0" fillId="11" borderId="0" xfId="0" applyNumberFormat="1" applyFill="1"/>
    <xf numFmtId="2" fontId="15" fillId="0" borderId="3" xfId="0" applyNumberFormat="1" applyFont="1" applyBorder="1"/>
    <xf numFmtId="0" fontId="15" fillId="0" borderId="3" xfId="0" applyFont="1" applyBorder="1"/>
    <xf numFmtId="2" fontId="15" fillId="0" borderId="0" xfId="0" applyNumberFormat="1" applyFont="1"/>
    <xf numFmtId="2" fontId="16" fillId="0" borderId="0" xfId="0" applyNumberFormat="1" applyFont="1"/>
    <xf numFmtId="0" fontId="16" fillId="0" borderId="0" xfId="0" applyFont="1"/>
    <xf numFmtId="14" fontId="15" fillId="0" borderId="3" xfId="0" applyNumberFormat="1" applyFont="1" applyBorder="1"/>
    <xf numFmtId="0" fontId="0" fillId="12" borderId="0" xfId="0" applyFill="1"/>
    <xf numFmtId="2" fontId="0" fillId="12" borderId="0" xfId="0" applyNumberFormat="1" applyFill="1"/>
    <xf numFmtId="2" fontId="4" fillId="0" borderId="0" xfId="0" applyNumberFormat="1" applyFont="1" applyAlignment="1">
      <alignment horizontal="right"/>
    </xf>
    <xf numFmtId="0" fontId="17" fillId="0" borderId="0" xfId="0" applyFont="1"/>
    <xf numFmtId="2" fontId="8" fillId="0" borderId="0" xfId="0" applyNumberFormat="1" applyFont="1"/>
    <xf numFmtId="0" fontId="15" fillId="0" borderId="0" xfId="0" applyFont="1"/>
    <xf numFmtId="0" fontId="8" fillId="0" borderId="0" xfId="0" applyFont="1" applyAlignment="1">
      <alignment horizontal="right"/>
    </xf>
    <xf numFmtId="0" fontId="8" fillId="0" borderId="3" xfId="0" applyFont="1" applyBorder="1"/>
    <xf numFmtId="14" fontId="8" fillId="0" borderId="0" xfId="0" applyNumberFormat="1" applyFont="1"/>
    <xf numFmtId="0" fontId="8" fillId="0" borderId="6" xfId="0" applyFont="1" applyBorder="1"/>
    <xf numFmtId="2" fontId="8" fillId="0" borderId="6" xfId="0" applyNumberFormat="1" applyFont="1" applyBorder="1"/>
    <xf numFmtId="0" fontId="8" fillId="0" borderId="0" xfId="0" applyFont="1" applyAlignment="1">
      <alignment horizontal="center"/>
    </xf>
    <xf numFmtId="14" fontId="11" fillId="0" borderId="0" xfId="0" applyNumberFormat="1" applyFont="1"/>
    <xf numFmtId="0" fontId="11" fillId="0" borderId="6" xfId="0" applyFont="1" applyBorder="1"/>
    <xf numFmtId="0" fontId="0" fillId="13" borderId="0" xfId="0" applyFill="1"/>
    <xf numFmtId="0" fontId="2" fillId="13" borderId="0" xfId="0" applyFont="1" applyFill="1"/>
    <xf numFmtId="2" fontId="2" fillId="13" borderId="5" xfId="0" applyNumberFormat="1" applyFont="1" applyFill="1" applyBorder="1"/>
    <xf numFmtId="2" fontId="2" fillId="13" borderId="0" xfId="0" applyNumberFormat="1" applyFont="1" applyFill="1"/>
    <xf numFmtId="2" fontId="0" fillId="14" borderId="5" xfId="0" applyNumberFormat="1" applyFill="1" applyBorder="1"/>
    <xf numFmtId="1" fontId="17" fillId="0" borderId="0" xfId="0" applyNumberFormat="1" applyFont="1"/>
    <xf numFmtId="0" fontId="2" fillId="0" borderId="5" xfId="0" applyFont="1" applyBorder="1"/>
    <xf numFmtId="1" fontId="2" fillId="0" borderId="5" xfId="0" applyNumberFormat="1" applyFont="1" applyBorder="1"/>
    <xf numFmtId="2" fontId="5" fillId="0" borderId="6" xfId="0" applyNumberFormat="1" applyFont="1" applyBorder="1"/>
    <xf numFmtId="0" fontId="2" fillId="0" borderId="6" xfId="0" applyFont="1" applyBorder="1"/>
    <xf numFmtId="2" fontId="2" fillId="0" borderId="6" xfId="0" applyNumberFormat="1" applyFont="1" applyBorder="1"/>
    <xf numFmtId="17" fontId="0" fillId="0" borderId="17" xfId="0" applyNumberFormat="1" applyBorder="1"/>
    <xf numFmtId="0" fontId="0" fillId="0" borderId="2" xfId="0" applyBorder="1" applyAlignment="1">
      <alignment horizontal="right"/>
    </xf>
    <xf numFmtId="0" fontId="2" fillId="13" borderId="2" xfId="0" applyFont="1" applyFill="1" applyBorder="1"/>
    <xf numFmtId="0" fontId="0" fillId="0" borderId="2" xfId="0" applyBorder="1"/>
    <xf numFmtId="0" fontId="0" fillId="0" borderId="18" xfId="0" applyBorder="1"/>
    <xf numFmtId="17" fontId="0" fillId="0" borderId="19" xfId="0" applyNumberFormat="1" applyBorder="1"/>
    <xf numFmtId="0" fontId="0" fillId="0" borderId="3" xfId="0" applyBorder="1" applyAlignment="1">
      <alignment horizontal="right"/>
    </xf>
    <xf numFmtId="0" fontId="2" fillId="13" borderId="3" xfId="0" applyFont="1" applyFill="1" applyBorder="1"/>
    <xf numFmtId="0" fontId="0" fillId="0" borderId="20" xfId="0" applyBorder="1"/>
    <xf numFmtId="17" fontId="8" fillId="0" borderId="0" xfId="0" applyNumberFormat="1" applyFont="1"/>
    <xf numFmtId="17" fontId="2" fillId="0" borderId="0" xfId="0" applyNumberFormat="1" applyFont="1"/>
    <xf numFmtId="17" fontId="2" fillId="0" borderId="3" xfId="0" applyNumberFormat="1" applyFont="1" applyBorder="1"/>
    <xf numFmtId="14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14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2" fontId="2" fillId="0" borderId="4" xfId="0" applyNumberFormat="1" applyFont="1" applyBorder="1"/>
    <xf numFmtId="0" fontId="2" fillId="6" borderId="7" xfId="0" applyFont="1" applyFill="1" applyBorder="1"/>
    <xf numFmtId="0" fontId="2" fillId="6" borderId="8" xfId="0" applyFont="1" applyFill="1" applyBorder="1"/>
    <xf numFmtId="0" fontId="3" fillId="6" borderId="8" xfId="0" applyFont="1" applyFill="1" applyBorder="1"/>
    <xf numFmtId="0" fontId="2" fillId="6" borderId="9" xfId="0" applyFont="1" applyFill="1" applyBorder="1"/>
    <xf numFmtId="0" fontId="2" fillId="6" borderId="10" xfId="0" applyFont="1" applyFill="1" applyBorder="1"/>
    <xf numFmtId="0" fontId="2" fillId="6" borderId="0" xfId="0" applyFont="1" applyFill="1"/>
    <xf numFmtId="0" fontId="2" fillId="6" borderId="11" xfId="0" applyFont="1" applyFill="1" applyBorder="1"/>
    <xf numFmtId="2" fontId="2" fillId="6" borderId="11" xfId="0" applyNumberFormat="1" applyFont="1" applyFill="1" applyBorder="1"/>
    <xf numFmtId="1" fontId="2" fillId="6" borderId="0" xfId="0" applyNumberFormat="1" applyFont="1" applyFill="1"/>
    <xf numFmtId="2" fontId="2" fillId="6" borderId="0" xfId="0" applyNumberFormat="1" applyFont="1" applyFill="1"/>
    <xf numFmtId="0" fontId="4" fillId="6" borderId="10" xfId="0" applyFont="1" applyFill="1" applyBorder="1"/>
    <xf numFmtId="2" fontId="2" fillId="6" borderId="12" xfId="0" applyNumberFormat="1" applyFont="1" applyFill="1" applyBorder="1"/>
    <xf numFmtId="0" fontId="2" fillId="6" borderId="13" xfId="0" applyFont="1" applyFill="1" applyBorder="1"/>
    <xf numFmtId="0" fontId="2" fillId="6" borderId="6" xfId="0" applyFont="1" applyFill="1" applyBorder="1"/>
    <xf numFmtId="2" fontId="0" fillId="12" borderId="5" xfId="0" applyNumberFormat="1" applyFill="1" applyBorder="1"/>
    <xf numFmtId="0" fontId="19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14" fontId="17" fillId="0" borderId="0" xfId="0" applyNumberFormat="1" applyFont="1" applyAlignment="1">
      <alignment horizontal="center"/>
    </xf>
    <xf numFmtId="14" fontId="17" fillId="0" borderId="1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/>
    <xf numFmtId="0" fontId="17" fillId="0" borderId="10" xfId="0" applyFont="1" applyBorder="1"/>
    <xf numFmtId="0" fontId="19" fillId="0" borderId="0" xfId="0" applyFont="1"/>
    <xf numFmtId="2" fontId="17" fillId="0" borderId="0" xfId="0" applyNumberFormat="1" applyFont="1"/>
    <xf numFmtId="2" fontId="17" fillId="0" borderId="10" xfId="0" applyNumberFormat="1" applyFont="1" applyBorder="1"/>
    <xf numFmtId="2" fontId="17" fillId="0" borderId="11" xfId="0" applyNumberFormat="1" applyFont="1" applyBorder="1"/>
    <xf numFmtId="2" fontId="17" fillId="0" borderId="5" xfId="0" applyNumberFormat="1" applyFont="1" applyBorder="1"/>
    <xf numFmtId="2" fontId="17" fillId="0" borderId="21" xfId="0" applyNumberFormat="1" applyFont="1" applyBorder="1"/>
    <xf numFmtId="0" fontId="17" fillId="0" borderId="5" xfId="0" applyFont="1" applyBorder="1"/>
    <xf numFmtId="1" fontId="17" fillId="0" borderId="21" xfId="0" applyNumberFormat="1" applyFont="1" applyBorder="1"/>
    <xf numFmtId="1" fontId="17" fillId="0" borderId="10" xfId="0" applyNumberFormat="1" applyFont="1" applyBorder="1"/>
    <xf numFmtId="1" fontId="17" fillId="0" borderId="11" xfId="0" applyNumberFormat="1" applyFont="1" applyBorder="1"/>
    <xf numFmtId="2" fontId="17" fillId="3" borderId="11" xfId="0" applyNumberFormat="1" applyFont="1" applyFill="1" applyBorder="1"/>
    <xf numFmtId="2" fontId="17" fillId="0" borderId="22" xfId="0" applyNumberFormat="1" applyFont="1" applyBorder="1"/>
    <xf numFmtId="0" fontId="17" fillId="0" borderId="6" xfId="0" applyFont="1" applyBorder="1"/>
    <xf numFmtId="2" fontId="17" fillId="0" borderId="1" xfId="0" applyNumberFormat="1" applyFont="1" applyBorder="1"/>
    <xf numFmtId="2" fontId="17" fillId="0" borderId="23" xfId="0" applyNumberFormat="1" applyFont="1" applyBorder="1"/>
    <xf numFmtId="1" fontId="17" fillId="0" borderId="22" xfId="0" applyNumberFormat="1" applyFont="1" applyBorder="1"/>
    <xf numFmtId="0" fontId="17" fillId="0" borderId="14" xfId="0" applyFont="1" applyBorder="1"/>
    <xf numFmtId="1" fontId="17" fillId="0" borderId="1" xfId="0" applyNumberFormat="1" applyFont="1" applyBorder="1"/>
    <xf numFmtId="2" fontId="17" fillId="0" borderId="15" xfId="0" applyNumberFormat="1" applyFont="1" applyBorder="1"/>
    <xf numFmtId="2" fontId="17" fillId="0" borderId="16" xfId="0" applyNumberFormat="1" applyFont="1" applyBorder="1"/>
    <xf numFmtId="2" fontId="17" fillId="3" borderId="0" xfId="0" applyNumberFormat="1" applyFont="1" applyFill="1"/>
    <xf numFmtId="0" fontId="17" fillId="3" borderId="0" xfId="0" applyFont="1" applyFill="1"/>
    <xf numFmtId="14" fontId="16" fillId="0" borderId="0" xfId="0" applyNumberFormat="1" applyFont="1"/>
    <xf numFmtId="0" fontId="16" fillId="0" borderId="0" xfId="0" applyFont="1" applyAlignment="1">
      <alignment horizontal="right"/>
    </xf>
    <xf numFmtId="0" fontId="20" fillId="0" borderId="0" xfId="0" applyFont="1"/>
    <xf numFmtId="2" fontId="8" fillId="0" borderId="3" xfId="0" applyNumberFormat="1" applyFont="1" applyBorder="1"/>
    <xf numFmtId="14" fontId="8" fillId="0" borderId="3" xfId="0" applyNumberFormat="1" applyFont="1" applyBorder="1"/>
    <xf numFmtId="1" fontId="17" fillId="2" borderId="14" xfId="0" applyNumberFormat="1" applyFont="1" applyFill="1" applyBorder="1"/>
    <xf numFmtId="2" fontId="21" fillId="0" borderId="0" xfId="0" applyNumberFormat="1" applyFont="1"/>
    <xf numFmtId="0" fontId="2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10.6640625" style="3" bestFit="1" customWidth="1"/>
    <col min="2" max="3" width="9.109375" style="3"/>
    <col min="4" max="4" width="12.44140625" style="3" customWidth="1"/>
    <col min="5" max="5" width="9.109375" style="3"/>
    <col min="6" max="7" width="9.5546875" style="3" bestFit="1" customWidth="1"/>
    <col min="8" max="8" width="9.33203125" style="3" bestFit="1" customWidth="1"/>
    <col min="9" max="9" width="26.44140625" style="3" customWidth="1"/>
    <col min="10" max="10" width="24" style="3" customWidth="1"/>
    <col min="11" max="11" width="12.44140625" style="3" customWidth="1"/>
    <col min="12" max="12" width="10.6640625" style="3" bestFit="1" customWidth="1"/>
    <col min="13" max="13" width="9.5546875" style="3" bestFit="1" customWidth="1"/>
    <col min="14" max="14" width="9.109375" style="3"/>
    <col min="15" max="15" width="10.109375" style="3" customWidth="1"/>
    <col min="16" max="16384" width="9.109375" style="3"/>
  </cols>
  <sheetData>
    <row r="1" spans="1:15" x14ac:dyDescent="0.3">
      <c r="A1" s="196" t="s">
        <v>18</v>
      </c>
      <c r="B1" s="196"/>
      <c r="C1" s="196"/>
      <c r="D1" s="196"/>
      <c r="E1" s="196"/>
      <c r="F1" s="196"/>
      <c r="G1" s="196"/>
    </row>
    <row r="3" spans="1:15" x14ac:dyDescent="0.3">
      <c r="A3" s="196" t="s">
        <v>418</v>
      </c>
      <c r="B3" s="196"/>
      <c r="C3" s="196"/>
      <c r="D3" s="196"/>
      <c r="E3" s="196"/>
      <c r="F3" s="196"/>
      <c r="G3" s="196"/>
    </row>
    <row r="4" spans="1:15" x14ac:dyDescent="0.3">
      <c r="L4" s="5"/>
    </row>
    <row r="5" spans="1:15" x14ac:dyDescent="0.3">
      <c r="A5" s="3" t="s">
        <v>250</v>
      </c>
      <c r="G5" s="5">
        <v>208601.07</v>
      </c>
      <c r="L5" s="5"/>
    </row>
    <row r="6" spans="1:15" x14ac:dyDescent="0.3">
      <c r="L6" s="5"/>
      <c r="O6" s="5"/>
    </row>
    <row r="7" spans="1:15" x14ac:dyDescent="0.3">
      <c r="A7" s="3" t="s">
        <v>0</v>
      </c>
      <c r="G7" s="5">
        <f>Receipts!E6</f>
        <v>89508.249999999985</v>
      </c>
      <c r="K7" s="5"/>
      <c r="O7" s="5"/>
    </row>
    <row r="8" spans="1:15" x14ac:dyDescent="0.3">
      <c r="K8" s="5"/>
    </row>
    <row r="9" spans="1:15" x14ac:dyDescent="0.3">
      <c r="G9" s="17">
        <f>G5+G7</f>
        <v>298109.32</v>
      </c>
      <c r="K9" s="5"/>
    </row>
    <row r="10" spans="1:15" x14ac:dyDescent="0.3">
      <c r="I10" s="5"/>
      <c r="K10" s="5"/>
    </row>
    <row r="11" spans="1:15" x14ac:dyDescent="0.3">
      <c r="A11" s="3" t="s">
        <v>6</v>
      </c>
      <c r="G11" s="5">
        <f>Payments!F7</f>
        <v>89589.829999999987</v>
      </c>
      <c r="K11" s="5"/>
    </row>
    <row r="12" spans="1:15" x14ac:dyDescent="0.3">
      <c r="K12" s="5"/>
      <c r="M12" s="5"/>
    </row>
    <row r="13" spans="1:15" ht="15" thickBot="1" x14ac:dyDescent="0.35">
      <c r="A13" s="3" t="s">
        <v>251</v>
      </c>
      <c r="G13" s="71">
        <f>G9-G11</f>
        <v>208519.49000000002</v>
      </c>
      <c r="I13" s="5"/>
      <c r="K13" s="5"/>
    </row>
    <row r="14" spans="1:15" x14ac:dyDescent="0.3">
      <c r="I14" s="5"/>
      <c r="K14" s="5"/>
    </row>
    <row r="15" spans="1:15" x14ac:dyDescent="0.3">
      <c r="K15" s="5"/>
    </row>
    <row r="16" spans="1:15" x14ac:dyDescent="0.3">
      <c r="K16" s="5"/>
    </row>
    <row r="17" spans="1:12" x14ac:dyDescent="0.3">
      <c r="A17" s="11" t="s">
        <v>7</v>
      </c>
      <c r="B17" s="11"/>
      <c r="C17" s="11"/>
      <c r="D17" s="11"/>
      <c r="E17" s="11"/>
      <c r="F17" s="12" t="s">
        <v>152</v>
      </c>
      <c r="K17" s="5"/>
    </row>
    <row r="18" spans="1:12" x14ac:dyDescent="0.3">
      <c r="A18" s="3" t="s">
        <v>20</v>
      </c>
      <c r="D18" s="5">
        <v>85959.38</v>
      </c>
      <c r="E18" s="18"/>
      <c r="F18" s="3">
        <v>11104098</v>
      </c>
      <c r="K18" s="5"/>
      <c r="L18" s="16"/>
    </row>
    <row r="19" spans="1:12" x14ac:dyDescent="0.3">
      <c r="A19" s="3" t="s">
        <v>21</v>
      </c>
      <c r="D19" s="5">
        <v>66525.63</v>
      </c>
      <c r="E19" s="18"/>
      <c r="F19" s="3">
        <v>93981827</v>
      </c>
      <c r="K19" s="5"/>
      <c r="L19" s="16"/>
    </row>
    <row r="20" spans="1:12" x14ac:dyDescent="0.3">
      <c r="A20" s="3" t="s">
        <v>22</v>
      </c>
      <c r="D20" s="5">
        <v>20399.07</v>
      </c>
      <c r="E20" s="18"/>
      <c r="F20" s="3">
        <v>22422018</v>
      </c>
      <c r="J20" s="11"/>
      <c r="K20" s="5"/>
    </row>
    <row r="21" spans="1:12" x14ac:dyDescent="0.3">
      <c r="A21" s="3" t="s">
        <v>23</v>
      </c>
      <c r="D21" s="5">
        <v>10635.41</v>
      </c>
      <c r="E21" s="18"/>
      <c r="F21" s="137" t="s">
        <v>159</v>
      </c>
      <c r="J21" s="11"/>
      <c r="K21" s="13"/>
      <c r="L21" s="11"/>
    </row>
    <row r="22" spans="1:12" x14ac:dyDescent="0.3">
      <c r="A22" s="3" t="s">
        <v>24</v>
      </c>
      <c r="D22" s="5">
        <v>10000</v>
      </c>
      <c r="E22" s="18"/>
      <c r="F22" s="3">
        <v>30712310</v>
      </c>
      <c r="J22" s="24"/>
      <c r="K22" s="5"/>
      <c r="L22" s="16"/>
    </row>
    <row r="23" spans="1:12" x14ac:dyDescent="0.3">
      <c r="A23" s="3" t="s">
        <v>25</v>
      </c>
      <c r="D23" s="5">
        <v>15000</v>
      </c>
      <c r="F23" s="3">
        <v>90712515</v>
      </c>
      <c r="K23" s="5"/>
      <c r="L23" s="16"/>
    </row>
    <row r="24" spans="1:12" x14ac:dyDescent="0.3">
      <c r="D24" s="72">
        <f>SUM(D18:D23)</f>
        <v>208519.49000000002</v>
      </c>
      <c r="H24" s="5"/>
      <c r="K24" s="5"/>
    </row>
    <row r="25" spans="1:12" x14ac:dyDescent="0.3">
      <c r="J25" s="11"/>
      <c r="K25" s="13"/>
    </row>
    <row r="26" spans="1:12" x14ac:dyDescent="0.3">
      <c r="A26" s="11" t="s">
        <v>8</v>
      </c>
      <c r="K26" s="5"/>
    </row>
    <row r="27" spans="1:12" x14ac:dyDescent="0.3">
      <c r="A27" s="3" t="s">
        <v>9</v>
      </c>
      <c r="B27" s="3" t="s">
        <v>4</v>
      </c>
    </row>
    <row r="28" spans="1:12" x14ac:dyDescent="0.3">
      <c r="D28" s="5"/>
    </row>
    <row r="29" spans="1:12" x14ac:dyDescent="0.3">
      <c r="D29" s="5"/>
    </row>
    <row r="30" spans="1:12" x14ac:dyDescent="0.3">
      <c r="D30" s="5"/>
    </row>
    <row r="31" spans="1:12" ht="15" thickBot="1" x14ac:dyDescent="0.35">
      <c r="B31" s="73">
        <f>SUM(B28:B30)</f>
        <v>0</v>
      </c>
      <c r="D31" s="73">
        <f>SUM(D28:D30)</f>
        <v>0</v>
      </c>
      <c r="G31" s="138">
        <f>D24+B31-D31</f>
        <v>208519.49000000002</v>
      </c>
      <c r="I31" s="15">
        <f>G13-G31</f>
        <v>0</v>
      </c>
    </row>
    <row r="32" spans="1:12" ht="15" thickTop="1" x14ac:dyDescent="0.3"/>
    <row r="34" spans="1:11" ht="15" thickBot="1" x14ac:dyDescent="0.35"/>
    <row r="35" spans="1:11" x14ac:dyDescent="0.3">
      <c r="A35" s="139" t="s">
        <v>163</v>
      </c>
      <c r="B35" s="140"/>
      <c r="C35" s="140"/>
      <c r="D35" s="141"/>
      <c r="E35" s="140"/>
      <c r="F35" s="142"/>
    </row>
    <row r="36" spans="1:11" x14ac:dyDescent="0.3">
      <c r="A36" s="143"/>
      <c r="B36" s="144"/>
      <c r="C36" s="144"/>
      <c r="D36" s="144"/>
      <c r="E36" s="144"/>
      <c r="F36" s="145"/>
    </row>
    <row r="37" spans="1:11" x14ac:dyDescent="0.3">
      <c r="A37" s="143" t="s">
        <v>165</v>
      </c>
      <c r="B37" s="144"/>
      <c r="C37" s="144" t="s">
        <v>416</v>
      </c>
      <c r="D37" s="144"/>
      <c r="E37" s="148">
        <f>-'Inc&amp;Exp'!L34</f>
        <v>1000</v>
      </c>
      <c r="F37" s="146"/>
    </row>
    <row r="38" spans="1:11" x14ac:dyDescent="0.3">
      <c r="A38" s="149" t="s">
        <v>417</v>
      </c>
      <c r="B38" s="144"/>
      <c r="C38" s="144" t="s">
        <v>246</v>
      </c>
      <c r="D38" s="144"/>
      <c r="E38" s="148">
        <f>-'Inc&amp;Exp'!L47</f>
        <v>13500</v>
      </c>
      <c r="F38" s="146"/>
    </row>
    <row r="39" spans="1:11" x14ac:dyDescent="0.3">
      <c r="A39" s="143"/>
      <c r="B39" s="144"/>
      <c r="C39" s="144" t="s">
        <v>131</v>
      </c>
      <c r="D39" s="144"/>
      <c r="E39" s="148">
        <f>-'Inc&amp;Exp'!L48</f>
        <v>2200</v>
      </c>
      <c r="F39" s="146"/>
    </row>
    <row r="40" spans="1:11" x14ac:dyDescent="0.3">
      <c r="A40" s="143"/>
      <c r="B40" s="144"/>
      <c r="C40" s="144" t="s">
        <v>23</v>
      </c>
      <c r="D40" s="144"/>
      <c r="E40" s="148">
        <f>-'Inc&amp;Exp'!L58</f>
        <v>4000</v>
      </c>
      <c r="F40" s="150">
        <f>SUM(E37:E40)</f>
        <v>20700</v>
      </c>
    </row>
    <row r="41" spans="1:11" x14ac:dyDescent="0.3">
      <c r="A41" s="143"/>
      <c r="B41" s="144"/>
      <c r="C41" s="144"/>
      <c r="D41" s="144"/>
      <c r="E41" s="147"/>
      <c r="F41" s="145"/>
    </row>
    <row r="42" spans="1:11" x14ac:dyDescent="0.3">
      <c r="A42" s="143" t="s">
        <v>164</v>
      </c>
      <c r="B42" s="144"/>
      <c r="C42" s="144" t="s">
        <v>158</v>
      </c>
      <c r="D42" s="144"/>
      <c r="E42" s="148">
        <v>20484</v>
      </c>
      <c r="F42" s="145"/>
    </row>
    <row r="43" spans="1:11" x14ac:dyDescent="0.3">
      <c r="A43" s="149" t="s">
        <v>253</v>
      </c>
      <c r="B43" s="144"/>
      <c r="C43" s="144" t="s">
        <v>124</v>
      </c>
      <c r="D43" s="144"/>
      <c r="E43" s="148">
        <f>Grants!I23</f>
        <v>4574.8400000000011</v>
      </c>
      <c r="F43" s="145"/>
    </row>
    <row r="44" spans="1:11" x14ac:dyDescent="0.3">
      <c r="A44" s="143"/>
      <c r="B44" s="144"/>
      <c r="C44" s="144" t="s">
        <v>168</v>
      </c>
      <c r="D44" s="144"/>
      <c r="E44" s="148">
        <v>64666</v>
      </c>
      <c r="F44" s="150">
        <f>SUM(E42:E44)</f>
        <v>89724.84</v>
      </c>
    </row>
    <row r="45" spans="1:11" x14ac:dyDescent="0.3">
      <c r="A45" s="143"/>
      <c r="B45" s="144"/>
      <c r="C45" s="144"/>
      <c r="D45" s="144"/>
      <c r="E45" s="144"/>
      <c r="F45" s="145"/>
    </row>
    <row r="46" spans="1:11" x14ac:dyDescent="0.3">
      <c r="A46" s="143" t="s">
        <v>166</v>
      </c>
      <c r="B46" s="144"/>
      <c r="C46" s="144"/>
      <c r="D46" s="144"/>
      <c r="E46" s="144"/>
      <c r="F46" s="150">
        <f>G31-F40-F44</f>
        <v>98094.650000000023</v>
      </c>
    </row>
    <row r="47" spans="1:11" x14ac:dyDescent="0.3">
      <c r="A47" s="143"/>
      <c r="B47" s="144"/>
      <c r="C47" s="144"/>
      <c r="D47" s="144"/>
      <c r="E47" s="144"/>
      <c r="F47" s="145"/>
      <c r="K47" s="5"/>
    </row>
    <row r="48" spans="1:11" ht="15" thickBot="1" x14ac:dyDescent="0.35">
      <c r="A48" s="151" t="s">
        <v>167</v>
      </c>
      <c r="B48" s="152"/>
      <c r="C48" s="152"/>
      <c r="D48" s="152">
        <f>54000*2</f>
        <v>108000</v>
      </c>
      <c r="E48" s="152"/>
      <c r="F48" s="193">
        <f>F46-D48</f>
        <v>-9905.3499999999767</v>
      </c>
      <c r="H48" s="5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6"/>
  <sheetViews>
    <sheetView zoomScale="91" zoomScaleNormal="91" workbookViewId="0">
      <pane ySplit="6" topLeftCell="A7" activePane="bottomLeft" state="frozen"/>
      <selection pane="bottomLeft" activeCell="A2" sqref="A2"/>
    </sheetView>
  </sheetViews>
  <sheetFormatPr defaultColWidth="9.109375" defaultRowHeight="14.4" x14ac:dyDescent="0.3"/>
  <cols>
    <col min="1" max="1" width="12.33203125" style="22" customWidth="1"/>
    <col min="2" max="2" width="46.6640625" style="22" customWidth="1"/>
    <col min="3" max="3" width="13.44140625" style="22" customWidth="1"/>
    <col min="4" max="4" width="14.33203125" style="105" customWidth="1"/>
    <col min="5" max="5" width="10.44140625" style="22" customWidth="1"/>
    <col min="6" max="6" width="3.6640625" style="22" customWidth="1"/>
    <col min="7" max="11" width="9.109375" style="22"/>
    <col min="12" max="12" width="10.5546875" style="22" bestFit="1" customWidth="1"/>
    <col min="13" max="13" width="10.5546875" style="22" customWidth="1"/>
    <col min="14" max="18" width="9.109375" style="22"/>
    <col min="19" max="19" width="11.5546875" style="34" bestFit="1" customWidth="1"/>
    <col min="20" max="16384" width="9.109375" style="22"/>
  </cols>
  <sheetData>
    <row r="1" spans="1:22" s="3" customFormat="1" x14ac:dyDescent="0.3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9"/>
      <c r="T1" s="9" t="s">
        <v>15</v>
      </c>
      <c r="U1" s="10">
        <f>'Inc&amp;Exp'!F19+Q6</f>
        <v>89508.249999999985</v>
      </c>
    </row>
    <row r="2" spans="1:22" s="3" customFormat="1" x14ac:dyDescent="0.3">
      <c r="D2" s="38"/>
      <c r="S2" s="9"/>
      <c r="T2" s="9" t="s">
        <v>16</v>
      </c>
      <c r="U2" s="10">
        <f>U1-E6</f>
        <v>0</v>
      </c>
    </row>
    <row r="3" spans="1:22" s="3" customFormat="1" x14ac:dyDescent="0.3">
      <c r="A3" s="197" t="s">
        <v>252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9"/>
    </row>
    <row r="4" spans="1:22" s="3" customFormat="1" x14ac:dyDescent="0.3">
      <c r="D4" s="38"/>
      <c r="O4" s="12" t="s">
        <v>200</v>
      </c>
      <c r="R4" s="5"/>
      <c r="S4" s="9"/>
      <c r="T4" s="11"/>
      <c r="U4" s="11"/>
    </row>
    <row r="5" spans="1:22" s="11" customFormat="1" x14ac:dyDescent="0.3">
      <c r="A5" s="11" t="s">
        <v>1</v>
      </c>
      <c r="B5" s="11" t="s">
        <v>2</v>
      </c>
      <c r="C5" s="12" t="s">
        <v>28</v>
      </c>
      <c r="D5" s="12" t="s">
        <v>3</v>
      </c>
      <c r="E5" s="11" t="s">
        <v>4</v>
      </c>
      <c r="G5" s="12" t="s">
        <v>26</v>
      </c>
      <c r="H5" s="12" t="s">
        <v>219</v>
      </c>
      <c r="I5" s="12" t="s">
        <v>23</v>
      </c>
      <c r="J5" s="12" t="s">
        <v>31</v>
      </c>
      <c r="K5" s="12" t="s">
        <v>35</v>
      </c>
      <c r="L5" s="12" t="s">
        <v>33</v>
      </c>
      <c r="M5" s="12" t="s">
        <v>37</v>
      </c>
      <c r="N5" s="12" t="s">
        <v>30</v>
      </c>
      <c r="O5" s="12" t="s">
        <v>201</v>
      </c>
      <c r="P5" s="12" t="s">
        <v>39</v>
      </c>
      <c r="Q5" s="12" t="s">
        <v>27</v>
      </c>
      <c r="R5" s="13"/>
      <c r="S5" s="56"/>
      <c r="T5" s="56"/>
      <c r="U5" s="56"/>
    </row>
    <row r="6" spans="1:22" s="11" customFormat="1" ht="15" thickBot="1" x14ac:dyDescent="0.35">
      <c r="D6" s="12"/>
      <c r="E6" s="14">
        <f>SUM(E7:E2502)</f>
        <v>89508.249999999985</v>
      </c>
      <c r="F6" s="13"/>
      <c r="G6" s="14">
        <f>SUM(G7:G1031)</f>
        <v>2577.29</v>
      </c>
      <c r="H6" s="14">
        <f>SUM(H7:H1031)</f>
        <v>337.5</v>
      </c>
      <c r="I6" s="14">
        <f t="shared" ref="I6:Q6" si="0">SUM(I7:I1030)</f>
        <v>4927.5</v>
      </c>
      <c r="J6" s="14">
        <f t="shared" si="0"/>
        <v>54000</v>
      </c>
      <c r="K6" s="14">
        <f t="shared" si="0"/>
        <v>16494.919999999998</v>
      </c>
      <c r="L6" s="14">
        <f t="shared" si="0"/>
        <v>0</v>
      </c>
      <c r="M6" s="14">
        <f t="shared" si="0"/>
        <v>0</v>
      </c>
      <c r="N6" s="14">
        <f t="shared" si="0"/>
        <v>10118.700000000001</v>
      </c>
      <c r="O6" s="14">
        <f t="shared" si="0"/>
        <v>0</v>
      </c>
      <c r="P6" s="14">
        <f t="shared" si="0"/>
        <v>1052.3400000000001</v>
      </c>
      <c r="Q6" s="14">
        <f t="shared" si="0"/>
        <v>0</v>
      </c>
      <c r="R6" s="15">
        <f t="shared" ref="R6:R57" si="1">E6-G6-H6-I6-J6-K6-L6-M6-N6-P6-Q6</f>
        <v>-7.2759576141834259E-12</v>
      </c>
      <c r="S6" s="56"/>
      <c r="T6" s="9"/>
      <c r="U6" s="10"/>
    </row>
    <row r="7" spans="1:22" x14ac:dyDescent="0.3">
      <c r="A7" s="23">
        <v>45412</v>
      </c>
      <c r="B7" s="3" t="s">
        <v>255</v>
      </c>
      <c r="C7" s="3" t="s">
        <v>21</v>
      </c>
      <c r="D7" s="38"/>
      <c r="E7" s="5">
        <v>106.18</v>
      </c>
      <c r="F7" s="98"/>
      <c r="G7" s="5">
        <v>106.18</v>
      </c>
      <c r="H7" s="98"/>
      <c r="I7" s="98"/>
      <c r="J7" s="98"/>
      <c r="K7" s="98"/>
      <c r="L7" s="98"/>
      <c r="M7" s="98"/>
      <c r="N7" s="98"/>
      <c r="O7" s="98"/>
      <c r="P7" s="98"/>
      <c r="Q7" s="98"/>
      <c r="R7" s="15">
        <f t="shared" si="1"/>
        <v>0</v>
      </c>
      <c r="S7" s="106"/>
      <c r="T7" s="34"/>
      <c r="U7" s="31"/>
    </row>
    <row r="8" spans="1:22" x14ac:dyDescent="0.3">
      <c r="A8" s="23">
        <v>45443</v>
      </c>
      <c r="B8" s="3" t="s">
        <v>255</v>
      </c>
      <c r="C8" s="3" t="s">
        <v>21</v>
      </c>
      <c r="D8" s="38"/>
      <c r="E8" s="5">
        <v>103.17</v>
      </c>
      <c r="F8" s="98"/>
      <c r="G8" s="5">
        <v>103.17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15">
        <f t="shared" si="1"/>
        <v>0</v>
      </c>
      <c r="S8" s="106"/>
      <c r="T8" s="34"/>
      <c r="U8" s="31"/>
    </row>
    <row r="9" spans="1:22" x14ac:dyDescent="0.3">
      <c r="A9" s="23">
        <v>45460</v>
      </c>
      <c r="B9" s="3" t="s">
        <v>255</v>
      </c>
      <c r="C9" s="3" t="s">
        <v>21</v>
      </c>
      <c r="D9" s="38"/>
      <c r="E9" s="5">
        <v>106.96</v>
      </c>
      <c r="F9" s="98"/>
      <c r="G9" s="5">
        <v>106.96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15">
        <f t="shared" si="1"/>
        <v>0</v>
      </c>
      <c r="T9" s="34"/>
      <c r="U9" s="31"/>
    </row>
    <row r="10" spans="1:22" x14ac:dyDescent="0.3">
      <c r="A10" s="23">
        <v>45470</v>
      </c>
      <c r="B10" s="3" t="s">
        <v>255</v>
      </c>
      <c r="C10" s="3" t="s">
        <v>21</v>
      </c>
      <c r="D10" s="38"/>
      <c r="E10" s="5">
        <v>154.26</v>
      </c>
      <c r="G10" s="3">
        <v>154.26</v>
      </c>
      <c r="I10" s="98"/>
      <c r="J10" s="98"/>
      <c r="K10" s="98"/>
      <c r="L10" s="98"/>
      <c r="M10" s="98"/>
      <c r="N10" s="98"/>
      <c r="O10" s="98"/>
      <c r="P10" s="98"/>
      <c r="Q10" s="98"/>
      <c r="R10" s="15">
        <f t="shared" si="1"/>
        <v>0</v>
      </c>
      <c r="T10" s="34"/>
      <c r="U10" s="31"/>
    </row>
    <row r="11" spans="1:22" x14ac:dyDescent="0.3">
      <c r="A11" s="23">
        <v>45490</v>
      </c>
      <c r="B11" s="3" t="s">
        <v>255</v>
      </c>
      <c r="C11" s="3" t="s">
        <v>21</v>
      </c>
      <c r="D11" s="38"/>
      <c r="E11" s="5">
        <v>103.51</v>
      </c>
      <c r="G11" s="5">
        <v>103.51</v>
      </c>
      <c r="I11" s="98"/>
      <c r="J11" s="98"/>
      <c r="K11" s="98"/>
      <c r="L11" s="98"/>
      <c r="M11" s="98"/>
      <c r="N11" s="98"/>
      <c r="O11" s="98"/>
      <c r="P11" s="98"/>
      <c r="Q11" s="98"/>
      <c r="R11" s="15">
        <f t="shared" si="1"/>
        <v>0</v>
      </c>
      <c r="T11" s="34"/>
      <c r="U11" s="31"/>
    </row>
    <row r="12" spans="1:22" x14ac:dyDescent="0.3">
      <c r="A12" s="23">
        <v>45521</v>
      </c>
      <c r="B12" s="3" t="s">
        <v>255</v>
      </c>
      <c r="C12" s="3" t="s">
        <v>21</v>
      </c>
      <c r="D12" s="38"/>
      <c r="E12" s="5">
        <v>107.37</v>
      </c>
      <c r="G12" s="5">
        <v>107.37</v>
      </c>
      <c r="I12" s="98"/>
      <c r="J12" s="98"/>
      <c r="K12" s="98"/>
      <c r="L12" s="98"/>
      <c r="M12" s="98"/>
      <c r="N12" s="98"/>
      <c r="O12" s="98"/>
      <c r="P12" s="98"/>
      <c r="Q12" s="98"/>
      <c r="R12" s="15">
        <f t="shared" si="1"/>
        <v>0</v>
      </c>
      <c r="T12" s="34"/>
      <c r="U12" s="31"/>
    </row>
    <row r="13" spans="1:22" x14ac:dyDescent="0.3">
      <c r="A13" s="23">
        <v>45552</v>
      </c>
      <c r="B13" s="3" t="s">
        <v>255</v>
      </c>
      <c r="C13" s="3" t="s">
        <v>21</v>
      </c>
      <c r="D13" s="38"/>
      <c r="E13" s="5">
        <v>107.74</v>
      </c>
      <c r="F13" s="3"/>
      <c r="G13" s="5">
        <v>107.74</v>
      </c>
      <c r="I13" s="98"/>
      <c r="J13" s="98"/>
      <c r="K13" s="98"/>
      <c r="L13" s="98"/>
      <c r="M13" s="98"/>
      <c r="N13" s="98"/>
      <c r="O13" s="98"/>
      <c r="P13" s="98"/>
      <c r="Q13" s="98"/>
      <c r="R13" s="15">
        <f t="shared" si="1"/>
        <v>0</v>
      </c>
      <c r="T13" s="34"/>
      <c r="U13" s="31"/>
    </row>
    <row r="14" spans="1:22" x14ac:dyDescent="0.3">
      <c r="A14" s="23">
        <v>45562</v>
      </c>
      <c r="B14" s="3" t="s">
        <v>255</v>
      </c>
      <c r="C14" s="3" t="s">
        <v>21</v>
      </c>
      <c r="D14" s="38"/>
      <c r="E14" s="5">
        <v>152.37</v>
      </c>
      <c r="F14" s="5"/>
      <c r="G14" s="5">
        <v>152.37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15">
        <f t="shared" si="1"/>
        <v>0</v>
      </c>
      <c r="T14" s="41"/>
      <c r="U14" s="31"/>
    </row>
    <row r="15" spans="1:22" x14ac:dyDescent="0.3">
      <c r="A15" s="23">
        <v>45582</v>
      </c>
      <c r="B15" s="3" t="s">
        <v>255</v>
      </c>
      <c r="C15" s="3" t="s">
        <v>21</v>
      </c>
      <c r="D15" s="38"/>
      <c r="E15" s="5">
        <v>104.26</v>
      </c>
      <c r="F15" s="5"/>
      <c r="G15" s="5">
        <v>104.26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15">
        <f t="shared" si="1"/>
        <v>0</v>
      </c>
      <c r="T15" s="34"/>
      <c r="U15" s="34"/>
      <c r="V15" s="98"/>
    </row>
    <row r="16" spans="1:22" x14ac:dyDescent="0.3">
      <c r="A16" s="23">
        <v>45613</v>
      </c>
      <c r="B16" s="3" t="s">
        <v>255</v>
      </c>
      <c r="C16" s="3" t="s">
        <v>21</v>
      </c>
      <c r="D16" s="38"/>
      <c r="E16" s="5">
        <v>105.01</v>
      </c>
      <c r="F16" s="5"/>
      <c r="G16" s="5">
        <v>105.01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15">
        <f t="shared" si="1"/>
        <v>0</v>
      </c>
      <c r="T16" s="34"/>
      <c r="U16" s="34"/>
    </row>
    <row r="17" spans="1:22" x14ac:dyDescent="0.3">
      <c r="A17" s="23">
        <v>45643</v>
      </c>
      <c r="B17" s="3" t="s">
        <v>255</v>
      </c>
      <c r="C17" s="3" t="s">
        <v>21</v>
      </c>
      <c r="D17" s="38"/>
      <c r="E17" s="5">
        <v>101.77</v>
      </c>
      <c r="F17" s="5"/>
      <c r="G17" s="5">
        <v>101.77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15">
        <f t="shared" si="1"/>
        <v>0</v>
      </c>
    </row>
    <row r="18" spans="1:22" x14ac:dyDescent="0.3">
      <c r="A18" s="23">
        <v>45653</v>
      </c>
      <c r="B18" s="3" t="s">
        <v>255</v>
      </c>
      <c r="C18" s="3" t="s">
        <v>21</v>
      </c>
      <c r="D18" s="38"/>
      <c r="E18" s="5">
        <v>139.12</v>
      </c>
      <c r="F18" s="5"/>
      <c r="G18" s="5">
        <v>139.12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15">
        <f t="shared" si="1"/>
        <v>0</v>
      </c>
    </row>
    <row r="19" spans="1:22" x14ac:dyDescent="0.3">
      <c r="A19" s="23">
        <v>45674</v>
      </c>
      <c r="B19" s="3" t="s">
        <v>255</v>
      </c>
      <c r="C19" s="3" t="s">
        <v>21</v>
      </c>
      <c r="D19" s="38"/>
      <c r="E19" s="5">
        <v>104.02</v>
      </c>
      <c r="F19" s="5"/>
      <c r="G19" s="5">
        <v>104.02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15">
        <f t="shared" si="1"/>
        <v>0</v>
      </c>
      <c r="V19" s="98"/>
    </row>
    <row r="20" spans="1:22" x14ac:dyDescent="0.3">
      <c r="A20" s="23">
        <v>45705</v>
      </c>
      <c r="B20" s="3" t="s">
        <v>255</v>
      </c>
      <c r="C20" s="3" t="s">
        <v>21</v>
      </c>
      <c r="D20" s="38"/>
      <c r="E20" s="5">
        <v>100.63</v>
      </c>
      <c r="F20" s="5"/>
      <c r="G20" s="5">
        <v>100.63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15">
        <f t="shared" si="1"/>
        <v>0</v>
      </c>
      <c r="U20" s="98"/>
    </row>
    <row r="21" spans="1:22" x14ac:dyDescent="0.3">
      <c r="A21" s="23">
        <v>45733</v>
      </c>
      <c r="B21" s="3" t="s">
        <v>255</v>
      </c>
      <c r="C21" s="3" t="s">
        <v>21</v>
      </c>
      <c r="D21" s="38"/>
      <c r="E21" s="5">
        <v>89.52</v>
      </c>
      <c r="F21" s="5"/>
      <c r="G21" s="5">
        <v>89.52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15">
        <f t="shared" si="1"/>
        <v>0</v>
      </c>
      <c r="U21" s="98"/>
    </row>
    <row r="22" spans="1:22" s="103" customFormat="1" ht="15" thickBot="1" x14ac:dyDescent="0.35">
      <c r="A22" s="131">
        <v>45743</v>
      </c>
      <c r="B22" s="117" t="s">
        <v>255</v>
      </c>
      <c r="C22" s="117" t="s">
        <v>21</v>
      </c>
      <c r="D22" s="132"/>
      <c r="E22" s="118">
        <v>130.56</v>
      </c>
      <c r="F22" s="118"/>
      <c r="G22" s="118">
        <v>130.56</v>
      </c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6">
        <f t="shared" si="1"/>
        <v>0</v>
      </c>
      <c r="S22" s="107"/>
    </row>
    <row r="23" spans="1:22" s="3" customFormat="1" x14ac:dyDescent="0.3">
      <c r="A23" s="23">
        <v>45412</v>
      </c>
      <c r="B23" s="3" t="s">
        <v>255</v>
      </c>
      <c r="C23" s="3" t="s">
        <v>22</v>
      </c>
      <c r="D23" s="38"/>
      <c r="E23" s="5">
        <v>31.17</v>
      </c>
      <c r="F23" s="5"/>
      <c r="G23" s="5">
        <v>31.17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15">
        <f t="shared" si="1"/>
        <v>0</v>
      </c>
      <c r="S23" s="74"/>
    </row>
    <row r="24" spans="1:22" x14ac:dyDescent="0.3">
      <c r="A24" s="23">
        <v>45443</v>
      </c>
      <c r="B24" s="3" t="s">
        <v>255</v>
      </c>
      <c r="C24" s="3" t="s">
        <v>22</v>
      </c>
      <c r="D24" s="38"/>
      <c r="E24" s="5">
        <v>32.409999999999997</v>
      </c>
      <c r="F24" s="98"/>
      <c r="G24" s="5">
        <v>32.409999999999997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15">
        <f t="shared" si="1"/>
        <v>0</v>
      </c>
      <c r="S24" s="106"/>
    </row>
    <row r="25" spans="1:22" x14ac:dyDescent="0.3">
      <c r="A25" s="23">
        <v>45470</v>
      </c>
      <c r="B25" s="3" t="s">
        <v>255</v>
      </c>
      <c r="C25" s="3" t="s">
        <v>22</v>
      </c>
      <c r="D25" s="38"/>
      <c r="E25" s="5">
        <v>102.84</v>
      </c>
      <c r="F25" s="98"/>
      <c r="G25" s="5">
        <v>102.84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15">
        <f t="shared" si="1"/>
        <v>0</v>
      </c>
    </row>
    <row r="26" spans="1:22" x14ac:dyDescent="0.3">
      <c r="A26" s="23">
        <v>45473</v>
      </c>
      <c r="B26" s="3" t="s">
        <v>255</v>
      </c>
      <c r="C26" s="3" t="s">
        <v>22</v>
      </c>
      <c r="D26" s="38"/>
      <c r="E26" s="5">
        <v>31.42</v>
      </c>
      <c r="F26" s="98"/>
      <c r="G26" s="5">
        <v>31.42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15">
        <f t="shared" si="1"/>
        <v>0</v>
      </c>
    </row>
    <row r="27" spans="1:22" x14ac:dyDescent="0.3">
      <c r="A27" s="23">
        <v>45504</v>
      </c>
      <c r="B27" s="3" t="s">
        <v>255</v>
      </c>
      <c r="C27" s="3" t="s">
        <v>22</v>
      </c>
      <c r="D27" s="38"/>
      <c r="E27" s="5">
        <v>32.53</v>
      </c>
      <c r="F27" s="98"/>
      <c r="G27" s="5">
        <v>32.53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15">
        <f t="shared" si="1"/>
        <v>0</v>
      </c>
    </row>
    <row r="28" spans="1:22" x14ac:dyDescent="0.3">
      <c r="A28" s="23">
        <v>45535</v>
      </c>
      <c r="B28" s="3" t="s">
        <v>255</v>
      </c>
      <c r="C28" s="3" t="s">
        <v>22</v>
      </c>
      <c r="D28" s="38"/>
      <c r="E28" s="5">
        <v>32.74</v>
      </c>
      <c r="F28" s="98"/>
      <c r="G28" s="5">
        <v>32.74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15">
        <f t="shared" si="1"/>
        <v>0</v>
      </c>
    </row>
    <row r="29" spans="1:22" x14ac:dyDescent="0.3">
      <c r="A29" s="23">
        <v>45562</v>
      </c>
      <c r="B29" s="3" t="s">
        <v>255</v>
      </c>
      <c r="C29" s="3" t="s">
        <v>22</v>
      </c>
      <c r="D29" s="38"/>
      <c r="E29" s="5">
        <v>101.58</v>
      </c>
      <c r="F29" s="5"/>
      <c r="G29" s="5">
        <v>101.58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15">
        <f t="shared" si="1"/>
        <v>0</v>
      </c>
    </row>
    <row r="30" spans="1:22" x14ac:dyDescent="0.3">
      <c r="A30" s="23">
        <v>45565</v>
      </c>
      <c r="B30" s="3" t="s">
        <v>255</v>
      </c>
      <c r="C30" s="3" t="s">
        <v>22</v>
      </c>
      <c r="D30" s="38"/>
      <c r="E30" s="5">
        <v>31.74</v>
      </c>
      <c r="F30" s="5"/>
      <c r="G30" s="5">
        <v>31.74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15">
        <f t="shared" si="1"/>
        <v>0</v>
      </c>
    </row>
    <row r="31" spans="1:22" x14ac:dyDescent="0.3">
      <c r="A31" s="23">
        <v>45596</v>
      </c>
      <c r="B31" s="3" t="s">
        <v>255</v>
      </c>
      <c r="C31" s="3" t="s">
        <v>22</v>
      </c>
      <c r="D31" s="38"/>
      <c r="E31" s="5">
        <v>32.46</v>
      </c>
      <c r="F31" s="5"/>
      <c r="G31" s="5">
        <v>32.46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15">
        <f t="shared" si="1"/>
        <v>0</v>
      </c>
    </row>
    <row r="32" spans="1:22" x14ac:dyDescent="0.3">
      <c r="A32" s="23">
        <v>45626</v>
      </c>
      <c r="B32" s="3" t="s">
        <v>255</v>
      </c>
      <c r="C32" s="3" t="s">
        <v>22</v>
      </c>
      <c r="D32" s="38"/>
      <c r="E32" s="5">
        <v>31.01</v>
      </c>
      <c r="F32" s="5"/>
      <c r="G32" s="5">
        <v>31.01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15">
        <f t="shared" si="1"/>
        <v>0</v>
      </c>
      <c r="S32" s="9"/>
    </row>
    <row r="33" spans="1:19" x14ac:dyDescent="0.3">
      <c r="A33" s="23">
        <v>45653</v>
      </c>
      <c r="B33" s="3" t="s">
        <v>255</v>
      </c>
      <c r="C33" s="3" t="s">
        <v>22</v>
      </c>
      <c r="D33" s="38"/>
      <c r="E33" s="5">
        <v>92.75</v>
      </c>
      <c r="F33" s="5"/>
      <c r="G33" s="5">
        <v>92.75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15">
        <f t="shared" si="1"/>
        <v>0</v>
      </c>
    </row>
    <row r="34" spans="1:19" x14ac:dyDescent="0.3">
      <c r="A34" s="23">
        <v>45657</v>
      </c>
      <c r="B34" s="3" t="s">
        <v>255</v>
      </c>
      <c r="C34" s="3" t="s">
        <v>22</v>
      </c>
      <c r="D34" s="38"/>
      <c r="E34" s="5">
        <v>32.04</v>
      </c>
      <c r="F34" s="5"/>
      <c r="G34" s="5">
        <v>32.04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15">
        <f t="shared" si="1"/>
        <v>0</v>
      </c>
    </row>
    <row r="35" spans="1:19" s="3" customFormat="1" x14ac:dyDescent="0.3">
      <c r="A35" s="23">
        <v>45688</v>
      </c>
      <c r="B35" s="3" t="s">
        <v>255</v>
      </c>
      <c r="C35" s="3" t="s">
        <v>22</v>
      </c>
      <c r="D35" s="38"/>
      <c r="E35" s="5">
        <v>31.49</v>
      </c>
      <c r="F35" s="5"/>
      <c r="G35" s="5">
        <v>31.49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15">
        <f t="shared" si="1"/>
        <v>0</v>
      </c>
      <c r="S35" s="9"/>
    </row>
    <row r="36" spans="1:19" x14ac:dyDescent="0.3">
      <c r="A36" s="23">
        <v>45716</v>
      </c>
      <c r="B36" s="3" t="s">
        <v>255</v>
      </c>
      <c r="C36" s="3" t="s">
        <v>22</v>
      </c>
      <c r="D36" s="38"/>
      <c r="E36" s="5">
        <v>27.35</v>
      </c>
      <c r="F36" s="5"/>
      <c r="G36" s="5">
        <v>27.35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15">
        <f t="shared" si="1"/>
        <v>0</v>
      </c>
    </row>
    <row r="37" spans="1:19" s="3" customFormat="1" x14ac:dyDescent="0.3">
      <c r="A37" s="23">
        <v>45743</v>
      </c>
      <c r="B37" s="3" t="s">
        <v>255</v>
      </c>
      <c r="C37" s="3" t="s">
        <v>22</v>
      </c>
      <c r="D37" s="38"/>
      <c r="E37" s="5">
        <v>87.04</v>
      </c>
      <c r="F37" s="5"/>
      <c r="G37" s="5">
        <v>87.04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15">
        <f t="shared" si="1"/>
        <v>0</v>
      </c>
      <c r="S37" s="9"/>
    </row>
    <row r="38" spans="1:19" s="117" customFormat="1" ht="15" thickBot="1" x14ac:dyDescent="0.35">
      <c r="A38" s="131">
        <v>45747</v>
      </c>
      <c r="B38" s="117" t="s">
        <v>255</v>
      </c>
      <c r="C38" s="117" t="s">
        <v>22</v>
      </c>
      <c r="D38" s="132"/>
      <c r="E38" s="118">
        <v>30.27</v>
      </c>
      <c r="F38" s="118"/>
      <c r="G38" s="118">
        <v>30.27</v>
      </c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6">
        <f t="shared" si="1"/>
        <v>0</v>
      </c>
      <c r="S38" s="133"/>
    </row>
    <row r="39" spans="1:19" s="3" customFormat="1" x14ac:dyDescent="0.3">
      <c r="A39" s="23">
        <v>45387</v>
      </c>
      <c r="B39" s="3" t="s">
        <v>256</v>
      </c>
      <c r="C39" s="3" t="s">
        <v>23</v>
      </c>
      <c r="D39" s="38">
        <v>224</v>
      </c>
      <c r="E39" s="5">
        <v>95</v>
      </c>
      <c r="F39" s="5"/>
      <c r="G39" s="5"/>
      <c r="H39" s="5"/>
      <c r="I39" s="5">
        <v>95</v>
      </c>
      <c r="J39" s="5"/>
      <c r="K39" s="5"/>
      <c r="L39" s="5"/>
      <c r="M39" s="5"/>
      <c r="N39" s="5"/>
      <c r="O39" s="5"/>
      <c r="P39" s="5"/>
      <c r="Q39" s="5"/>
      <c r="R39" s="15">
        <f t="shared" si="1"/>
        <v>0</v>
      </c>
      <c r="S39" s="74"/>
    </row>
    <row r="40" spans="1:19" x14ac:dyDescent="0.3">
      <c r="A40" s="23">
        <v>45396</v>
      </c>
      <c r="B40" s="3" t="s">
        <v>257</v>
      </c>
      <c r="C40" s="3" t="s">
        <v>23</v>
      </c>
      <c r="D40" s="38">
        <v>231</v>
      </c>
      <c r="E40" s="5">
        <v>1182.5</v>
      </c>
      <c r="F40" s="5"/>
      <c r="G40" s="5"/>
      <c r="H40" s="5"/>
      <c r="I40" s="5">
        <v>1182.5</v>
      </c>
      <c r="J40" s="98"/>
      <c r="K40" s="98"/>
      <c r="L40" s="98"/>
      <c r="M40" s="98"/>
      <c r="N40" s="98"/>
      <c r="O40" s="98"/>
      <c r="P40" s="98"/>
      <c r="Q40" s="98"/>
      <c r="R40" s="15">
        <f t="shared" si="1"/>
        <v>0</v>
      </c>
      <c r="S40" s="106"/>
    </row>
    <row r="41" spans="1:19" x14ac:dyDescent="0.3">
      <c r="A41" s="23">
        <v>45408</v>
      </c>
      <c r="B41" s="3" t="s">
        <v>258</v>
      </c>
      <c r="C41" s="3" t="s">
        <v>23</v>
      </c>
      <c r="D41" s="38">
        <v>230</v>
      </c>
      <c r="E41" s="5">
        <v>507.5</v>
      </c>
      <c r="F41" s="5"/>
      <c r="G41" s="5"/>
      <c r="H41" s="5"/>
      <c r="I41" s="5">
        <v>507.5</v>
      </c>
      <c r="J41" s="98"/>
      <c r="K41" s="98"/>
      <c r="L41" s="98"/>
      <c r="M41" s="98"/>
      <c r="N41" s="98"/>
      <c r="O41" s="98"/>
      <c r="P41" s="98"/>
      <c r="Q41" s="98"/>
      <c r="R41" s="15">
        <f t="shared" si="1"/>
        <v>0</v>
      </c>
      <c r="S41" s="106"/>
    </row>
    <row r="42" spans="1:19" x14ac:dyDescent="0.3">
      <c r="A42" s="23">
        <v>45425</v>
      </c>
      <c r="B42" s="3" t="s">
        <v>276</v>
      </c>
      <c r="C42" s="3" t="s">
        <v>23</v>
      </c>
      <c r="D42" s="38">
        <v>222</v>
      </c>
      <c r="E42" s="5">
        <v>95</v>
      </c>
      <c r="F42" s="5"/>
      <c r="G42" s="5"/>
      <c r="H42" s="5"/>
      <c r="I42" s="5">
        <v>95</v>
      </c>
      <c r="J42" s="98"/>
      <c r="K42" s="98"/>
      <c r="L42" s="98"/>
      <c r="M42" s="98"/>
      <c r="N42" s="98"/>
      <c r="O42" s="98"/>
      <c r="P42" s="98"/>
      <c r="Q42" s="98"/>
      <c r="R42" s="15">
        <f t="shared" si="1"/>
        <v>0</v>
      </c>
    </row>
    <row r="43" spans="1:19" x14ac:dyDescent="0.3">
      <c r="A43" s="23">
        <v>45433</v>
      </c>
      <c r="B43" s="3" t="s">
        <v>277</v>
      </c>
      <c r="C43" s="3" t="s">
        <v>23</v>
      </c>
      <c r="D43" s="38">
        <v>23</v>
      </c>
      <c r="E43" s="5">
        <v>30</v>
      </c>
      <c r="F43" s="5"/>
      <c r="G43" s="5"/>
      <c r="H43" s="5"/>
      <c r="I43" s="5">
        <v>30</v>
      </c>
      <c r="J43" s="98"/>
      <c r="K43" s="98"/>
      <c r="L43" s="98"/>
      <c r="M43" s="98"/>
      <c r="N43" s="98"/>
      <c r="O43" s="98"/>
      <c r="P43" s="98"/>
      <c r="Q43" s="98"/>
      <c r="R43" s="15">
        <f t="shared" si="1"/>
        <v>0</v>
      </c>
    </row>
    <row r="44" spans="1:19" x14ac:dyDescent="0.3">
      <c r="A44" s="23">
        <v>45441</v>
      </c>
      <c r="B44" s="3" t="s">
        <v>278</v>
      </c>
      <c r="C44" s="3" t="s">
        <v>23</v>
      </c>
      <c r="D44" s="38">
        <v>227</v>
      </c>
      <c r="E44" s="5">
        <v>95</v>
      </c>
      <c r="F44" s="5"/>
      <c r="G44" s="5"/>
      <c r="H44" s="5"/>
      <c r="I44" s="5">
        <v>95</v>
      </c>
      <c r="J44" s="98"/>
      <c r="K44" s="98"/>
      <c r="L44" s="98"/>
      <c r="M44" s="98"/>
      <c r="N44" s="98"/>
      <c r="O44" s="98"/>
      <c r="P44" s="98"/>
      <c r="Q44" s="98"/>
      <c r="R44" s="15">
        <f t="shared" si="1"/>
        <v>0</v>
      </c>
    </row>
    <row r="45" spans="1:19" s="3" customFormat="1" x14ac:dyDescent="0.3">
      <c r="A45" s="23">
        <v>45463</v>
      </c>
      <c r="B45" s="3" t="s">
        <v>288</v>
      </c>
      <c r="C45" s="3" t="s">
        <v>23</v>
      </c>
      <c r="D45" s="38">
        <v>233</v>
      </c>
      <c r="E45" s="5">
        <v>172.5</v>
      </c>
      <c r="F45" s="5"/>
      <c r="G45" s="5"/>
      <c r="H45" s="5"/>
      <c r="I45" s="5">
        <v>172.5</v>
      </c>
      <c r="J45" s="5"/>
      <c r="K45" s="5"/>
      <c r="L45" s="5"/>
      <c r="M45" s="5"/>
      <c r="N45" s="5"/>
      <c r="O45" s="5"/>
      <c r="P45" s="5"/>
      <c r="Q45" s="5"/>
      <c r="R45" s="15">
        <f t="shared" si="1"/>
        <v>0</v>
      </c>
      <c r="S45" s="9"/>
    </row>
    <row r="46" spans="1:19" x14ac:dyDescent="0.3">
      <c r="A46" s="23">
        <v>45548</v>
      </c>
      <c r="B46" s="3" t="s">
        <v>311</v>
      </c>
      <c r="C46" s="3" t="s">
        <v>23</v>
      </c>
      <c r="D46" s="38">
        <v>234</v>
      </c>
      <c r="E46" s="5">
        <v>187.5</v>
      </c>
      <c r="F46" s="5"/>
      <c r="G46" s="5"/>
      <c r="H46" s="5"/>
      <c r="I46" s="5">
        <v>187.5</v>
      </c>
      <c r="J46" s="98"/>
      <c r="K46" s="98"/>
      <c r="L46" s="98"/>
      <c r="M46" s="98"/>
      <c r="N46" s="98"/>
      <c r="O46" s="98"/>
      <c r="P46" s="98"/>
      <c r="Q46" s="98"/>
      <c r="R46" s="15">
        <f t="shared" si="1"/>
        <v>0</v>
      </c>
    </row>
    <row r="47" spans="1:19" x14ac:dyDescent="0.3">
      <c r="A47" s="23">
        <v>45560</v>
      </c>
      <c r="B47" s="3" t="s">
        <v>334</v>
      </c>
      <c r="C47" s="3" t="s">
        <v>23</v>
      </c>
      <c r="D47" s="38">
        <v>235</v>
      </c>
      <c r="E47" s="5">
        <v>172.5</v>
      </c>
      <c r="F47" s="5"/>
      <c r="G47" s="5"/>
      <c r="H47" s="5"/>
      <c r="I47" s="5">
        <v>172.5</v>
      </c>
      <c r="J47" s="5"/>
      <c r="K47" s="5"/>
      <c r="L47" s="5"/>
      <c r="M47" s="5"/>
      <c r="N47" s="5"/>
      <c r="O47" s="5"/>
      <c r="P47" s="5"/>
      <c r="Q47" s="5"/>
      <c r="R47" s="15">
        <f t="shared" si="1"/>
        <v>0</v>
      </c>
    </row>
    <row r="48" spans="1:19" x14ac:dyDescent="0.3">
      <c r="A48" s="23">
        <v>45582</v>
      </c>
      <c r="B48" s="3" t="s">
        <v>338</v>
      </c>
      <c r="C48" s="3" t="s">
        <v>23</v>
      </c>
      <c r="D48" s="38">
        <v>236</v>
      </c>
      <c r="E48" s="5">
        <v>172.5</v>
      </c>
      <c r="F48" s="5"/>
      <c r="G48" s="5"/>
      <c r="H48" s="5"/>
      <c r="I48" s="5">
        <v>172.5</v>
      </c>
      <c r="J48" s="98"/>
      <c r="K48" s="98"/>
      <c r="L48" s="98"/>
      <c r="M48" s="98"/>
      <c r="N48" s="98"/>
      <c r="O48" s="98"/>
      <c r="P48" s="98"/>
      <c r="Q48" s="98"/>
      <c r="R48" s="15">
        <f t="shared" si="1"/>
        <v>0</v>
      </c>
    </row>
    <row r="49" spans="1:19" x14ac:dyDescent="0.3">
      <c r="A49" s="23">
        <v>45604</v>
      </c>
      <c r="B49" s="3" t="s">
        <v>353</v>
      </c>
      <c r="C49" s="3" t="s">
        <v>23</v>
      </c>
      <c r="D49" s="38">
        <v>237</v>
      </c>
      <c r="E49" s="5">
        <v>652.5</v>
      </c>
      <c r="F49" s="5"/>
      <c r="G49" s="5"/>
      <c r="H49" s="5"/>
      <c r="I49" s="5">
        <v>652.5</v>
      </c>
      <c r="J49" s="98"/>
      <c r="K49" s="98"/>
      <c r="L49" s="98"/>
      <c r="M49" s="98"/>
      <c r="N49" s="98"/>
      <c r="O49" s="98"/>
      <c r="P49" s="98"/>
      <c r="Q49" s="98"/>
      <c r="R49" s="15">
        <f t="shared" si="1"/>
        <v>0</v>
      </c>
    </row>
    <row r="50" spans="1:19" x14ac:dyDescent="0.3">
      <c r="A50" s="23">
        <v>45629</v>
      </c>
      <c r="B50" s="3" t="s">
        <v>402</v>
      </c>
      <c r="C50" s="3" t="s">
        <v>23</v>
      </c>
      <c r="D50" s="38">
        <v>232</v>
      </c>
      <c r="E50" s="5">
        <v>95</v>
      </c>
      <c r="F50" s="5"/>
      <c r="G50" s="5"/>
      <c r="H50" s="5"/>
      <c r="I50" s="5">
        <v>95</v>
      </c>
      <c r="J50" s="98"/>
      <c r="K50" s="98"/>
      <c r="L50" s="98"/>
      <c r="M50" s="98"/>
      <c r="N50" s="98"/>
      <c r="O50" s="98"/>
      <c r="P50" s="98"/>
      <c r="Q50" s="98"/>
      <c r="R50" s="15">
        <f t="shared" si="1"/>
        <v>0</v>
      </c>
    </row>
    <row r="51" spans="1:19" x14ac:dyDescent="0.3">
      <c r="A51" s="23">
        <v>45629</v>
      </c>
      <c r="B51" s="3" t="s">
        <v>311</v>
      </c>
      <c r="C51" s="3" t="s">
        <v>23</v>
      </c>
      <c r="D51" s="38">
        <v>234</v>
      </c>
      <c r="E51" s="5">
        <v>95</v>
      </c>
      <c r="F51" s="5"/>
      <c r="G51" s="5"/>
      <c r="H51" s="5"/>
      <c r="I51" s="5">
        <v>95</v>
      </c>
      <c r="J51" s="98"/>
      <c r="K51" s="98"/>
      <c r="L51" s="98"/>
      <c r="M51" s="98"/>
      <c r="N51" s="98"/>
      <c r="O51" s="98"/>
      <c r="P51" s="98"/>
      <c r="Q51" s="98"/>
      <c r="R51" s="15">
        <f t="shared" si="1"/>
        <v>0</v>
      </c>
    </row>
    <row r="52" spans="1:19" x14ac:dyDescent="0.3">
      <c r="A52" s="23">
        <v>45693</v>
      </c>
      <c r="B52" s="3" t="s">
        <v>405</v>
      </c>
      <c r="C52" s="3" t="s">
        <v>23</v>
      </c>
      <c r="D52" s="38">
        <v>156</v>
      </c>
      <c r="E52" s="5">
        <v>325</v>
      </c>
      <c r="F52" s="5"/>
      <c r="G52" s="5"/>
      <c r="H52" s="5"/>
      <c r="I52" s="5">
        <v>325</v>
      </c>
      <c r="J52" s="98"/>
      <c r="K52" s="98"/>
      <c r="L52" s="98"/>
      <c r="M52" s="98"/>
      <c r="N52" s="98"/>
      <c r="O52" s="98"/>
      <c r="P52" s="98"/>
      <c r="Q52" s="98"/>
      <c r="R52" s="15">
        <f t="shared" si="1"/>
        <v>0</v>
      </c>
    </row>
    <row r="53" spans="1:19" x14ac:dyDescent="0.3">
      <c r="A53" s="23">
        <v>45702</v>
      </c>
      <c r="B53" s="3" t="s">
        <v>406</v>
      </c>
      <c r="C53" s="3" t="s">
        <v>23</v>
      </c>
      <c r="D53" s="38">
        <v>238</v>
      </c>
      <c r="E53" s="5">
        <v>235</v>
      </c>
      <c r="F53" s="5"/>
      <c r="G53" s="5"/>
      <c r="H53" s="5"/>
      <c r="I53" s="5">
        <v>235</v>
      </c>
      <c r="J53" s="98"/>
      <c r="K53" s="98"/>
      <c r="L53" s="98"/>
      <c r="M53" s="98"/>
      <c r="N53" s="98"/>
      <c r="O53" s="98"/>
      <c r="P53" s="98"/>
      <c r="Q53" s="98"/>
      <c r="R53" s="15">
        <f t="shared" si="1"/>
        <v>0</v>
      </c>
    </row>
    <row r="54" spans="1:19" x14ac:dyDescent="0.3">
      <c r="A54" s="23">
        <v>45733</v>
      </c>
      <c r="B54" s="3" t="s">
        <v>257</v>
      </c>
      <c r="C54" s="3" t="s">
        <v>23</v>
      </c>
      <c r="D54" s="38">
        <v>231</v>
      </c>
      <c r="E54" s="5">
        <v>115</v>
      </c>
      <c r="F54" s="5"/>
      <c r="G54" s="5"/>
      <c r="H54" s="5"/>
      <c r="I54" s="5">
        <v>115</v>
      </c>
      <c r="J54" s="98"/>
      <c r="K54" s="98"/>
      <c r="L54" s="98"/>
      <c r="M54" s="98"/>
      <c r="N54" s="98"/>
      <c r="O54" s="98"/>
      <c r="P54" s="98"/>
      <c r="Q54" s="98"/>
      <c r="R54" s="15">
        <f t="shared" si="1"/>
        <v>0</v>
      </c>
    </row>
    <row r="55" spans="1:19" x14ac:dyDescent="0.3">
      <c r="A55" s="23">
        <v>45741</v>
      </c>
      <c r="B55" s="3" t="s">
        <v>258</v>
      </c>
      <c r="C55" s="3" t="s">
        <v>23</v>
      </c>
      <c r="D55" s="38">
        <v>230</v>
      </c>
      <c r="E55" s="5">
        <v>115</v>
      </c>
      <c r="F55" s="5"/>
      <c r="G55" s="5"/>
      <c r="H55" s="5"/>
      <c r="I55" s="5">
        <v>115</v>
      </c>
      <c r="J55" s="98"/>
      <c r="K55" s="98"/>
      <c r="L55" s="98"/>
      <c r="M55" s="98"/>
      <c r="N55" s="98"/>
      <c r="O55" s="98"/>
      <c r="P55" s="98"/>
      <c r="Q55" s="98"/>
      <c r="R55" s="15">
        <f t="shared" si="1"/>
        <v>0</v>
      </c>
    </row>
    <row r="56" spans="1:19" x14ac:dyDescent="0.3">
      <c r="A56" s="23">
        <v>45742</v>
      </c>
      <c r="B56" s="3" t="s">
        <v>406</v>
      </c>
      <c r="C56" s="3" t="s">
        <v>23</v>
      </c>
      <c r="D56" s="38">
        <v>238</v>
      </c>
      <c r="E56" s="5">
        <v>115</v>
      </c>
      <c r="F56" s="5"/>
      <c r="G56" s="5"/>
      <c r="H56" s="5"/>
      <c r="I56" s="5">
        <v>115</v>
      </c>
      <c r="J56" s="98"/>
      <c r="K56" s="98"/>
      <c r="L56" s="98"/>
      <c r="M56" s="98"/>
      <c r="N56" s="98"/>
      <c r="O56" s="98"/>
      <c r="P56" s="98"/>
      <c r="Q56" s="98"/>
      <c r="R56" s="15">
        <f t="shared" si="1"/>
        <v>0</v>
      </c>
    </row>
    <row r="57" spans="1:19" s="103" customFormat="1" ht="15" thickBot="1" x14ac:dyDescent="0.35">
      <c r="A57" s="131">
        <v>45742</v>
      </c>
      <c r="B57" s="117" t="s">
        <v>419</v>
      </c>
      <c r="C57" s="117" t="s">
        <v>23</v>
      </c>
      <c r="D57" s="132">
        <v>239</v>
      </c>
      <c r="E57" s="118">
        <v>470</v>
      </c>
      <c r="F57" s="104"/>
      <c r="G57" s="104"/>
      <c r="H57" s="104"/>
      <c r="I57" s="118">
        <v>470</v>
      </c>
      <c r="J57" s="104"/>
      <c r="K57" s="104"/>
      <c r="L57" s="104"/>
      <c r="M57" s="104"/>
      <c r="N57" s="104"/>
      <c r="O57" s="104"/>
      <c r="P57" s="104"/>
      <c r="Q57" s="104"/>
      <c r="R57" s="116">
        <f t="shared" si="1"/>
        <v>0</v>
      </c>
    </row>
    <row r="58" spans="1:19" s="3" customFormat="1" x14ac:dyDescent="0.3">
      <c r="A58" s="16">
        <v>45412</v>
      </c>
      <c r="B58" s="3" t="s">
        <v>424</v>
      </c>
      <c r="C58" s="3" t="s">
        <v>262</v>
      </c>
      <c r="D58" s="38"/>
      <c r="E58" s="5">
        <v>27000</v>
      </c>
      <c r="F58" s="5"/>
      <c r="G58" s="5"/>
      <c r="H58" s="5"/>
      <c r="I58" s="5"/>
      <c r="J58" s="5">
        <v>27000</v>
      </c>
      <c r="K58" s="5"/>
      <c r="L58" s="5"/>
      <c r="M58" s="5"/>
      <c r="N58" s="5"/>
      <c r="O58" s="5"/>
      <c r="P58" s="5"/>
      <c r="Q58" s="5"/>
      <c r="R58" s="15">
        <f t="shared" ref="R58" si="2">E58-G58-H58-I58-J58-K58-L58-M58-N58-P58-Q58</f>
        <v>0</v>
      </c>
      <c r="S58" s="9"/>
    </row>
    <row r="59" spans="1:19" x14ac:dyDescent="0.3">
      <c r="A59" s="16">
        <v>45470</v>
      </c>
      <c r="B59" s="3" t="s">
        <v>17</v>
      </c>
      <c r="C59" s="3" t="s">
        <v>262</v>
      </c>
      <c r="D59" s="38"/>
      <c r="E59" s="5">
        <v>3399.65</v>
      </c>
      <c r="F59" s="5"/>
      <c r="G59" s="5"/>
      <c r="H59" s="5"/>
      <c r="I59" s="5"/>
      <c r="J59" s="5"/>
      <c r="K59" s="5"/>
      <c r="L59" s="5"/>
      <c r="M59" s="5"/>
      <c r="N59" s="5">
        <v>3399.65</v>
      </c>
      <c r="O59" s="5"/>
      <c r="P59" s="5"/>
      <c r="Q59" s="5"/>
      <c r="R59" s="15">
        <f t="shared" ref="R59:R60" si="3">E59-G59-H59-I59-J59-K59-L59-M59-N59-P59-Q59-O59</f>
        <v>0</v>
      </c>
    </row>
    <row r="60" spans="1:19" x14ac:dyDescent="0.3">
      <c r="A60" s="16">
        <v>45490</v>
      </c>
      <c r="B60" s="3" t="s">
        <v>17</v>
      </c>
      <c r="C60" s="3" t="s">
        <v>262</v>
      </c>
      <c r="D60" s="38"/>
      <c r="E60" s="5">
        <v>2271.4</v>
      </c>
      <c r="F60" s="5"/>
      <c r="G60" s="5"/>
      <c r="H60" s="5"/>
      <c r="I60" s="5"/>
      <c r="J60" s="5"/>
      <c r="K60" s="5"/>
      <c r="L60" s="5"/>
      <c r="M60" s="5"/>
      <c r="N60" s="5">
        <v>2271.4</v>
      </c>
      <c r="O60" s="5"/>
      <c r="P60" s="5"/>
      <c r="Q60" s="5"/>
      <c r="R60" s="15">
        <f t="shared" si="3"/>
        <v>0</v>
      </c>
      <c r="S60" s="106"/>
    </row>
    <row r="61" spans="1:19" x14ac:dyDescent="0.3">
      <c r="A61" s="16">
        <v>45504</v>
      </c>
      <c r="B61" s="3" t="s">
        <v>312</v>
      </c>
      <c r="C61" s="3" t="s">
        <v>262</v>
      </c>
      <c r="D61" s="38"/>
      <c r="E61" s="5">
        <v>20</v>
      </c>
      <c r="F61" s="98"/>
      <c r="G61" s="98"/>
      <c r="H61" s="5">
        <v>20</v>
      </c>
      <c r="I61" s="98"/>
      <c r="J61" s="98"/>
      <c r="K61" s="98"/>
      <c r="L61" s="98"/>
      <c r="M61" s="98"/>
      <c r="N61" s="98"/>
      <c r="O61" s="5"/>
      <c r="P61" s="98"/>
      <c r="Q61" s="98"/>
      <c r="R61" s="15">
        <f>E61-G61-H61-I61-J61-K61-L61-M61-N61-P61-Q61-O61</f>
        <v>0</v>
      </c>
    </row>
    <row r="62" spans="1:19" s="3" customFormat="1" x14ac:dyDescent="0.3">
      <c r="A62" s="16">
        <v>45562</v>
      </c>
      <c r="B62" s="3" t="s">
        <v>424</v>
      </c>
      <c r="C62" s="3" t="s">
        <v>262</v>
      </c>
      <c r="D62" s="38"/>
      <c r="E62" s="5">
        <v>27000</v>
      </c>
      <c r="F62" s="5"/>
      <c r="G62" s="5"/>
      <c r="H62" s="5"/>
      <c r="I62" s="5"/>
      <c r="J62" s="5">
        <v>27000</v>
      </c>
      <c r="K62" s="5"/>
      <c r="L62" s="5"/>
      <c r="M62" s="5"/>
      <c r="N62" s="5"/>
      <c r="O62" s="5"/>
      <c r="P62" s="5"/>
      <c r="Q62" s="5"/>
      <c r="R62" s="15">
        <f t="shared" ref="R62:R87" si="4">E62-G62-H62-I62-J62-K62-L62-M62-N62-P62-Q62-O62</f>
        <v>0</v>
      </c>
      <c r="S62" s="9"/>
    </row>
    <row r="63" spans="1:19" s="3" customFormat="1" x14ac:dyDescent="0.3">
      <c r="A63" s="16">
        <v>45572</v>
      </c>
      <c r="B63" s="3" t="s">
        <v>339</v>
      </c>
      <c r="C63" s="3" t="s">
        <v>262</v>
      </c>
      <c r="D63" s="38"/>
      <c r="E63" s="5">
        <v>993.34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>
        <v>993.34</v>
      </c>
      <c r="Q63" s="5"/>
      <c r="R63" s="15">
        <f t="shared" si="4"/>
        <v>0</v>
      </c>
      <c r="S63" s="9"/>
    </row>
    <row r="64" spans="1:19" s="3" customFormat="1" x14ac:dyDescent="0.3">
      <c r="A64" s="16">
        <v>45582</v>
      </c>
      <c r="B64" s="3" t="s">
        <v>340</v>
      </c>
      <c r="C64" s="3" t="s">
        <v>262</v>
      </c>
      <c r="D64" s="38"/>
      <c r="E64" s="5">
        <v>59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>
        <v>59</v>
      </c>
      <c r="Q64" s="5"/>
      <c r="R64" s="15">
        <f t="shared" si="4"/>
        <v>0</v>
      </c>
      <c r="S64" s="9"/>
    </row>
    <row r="65" spans="1:19" x14ac:dyDescent="0.3">
      <c r="A65" s="16">
        <v>45589</v>
      </c>
      <c r="B65" s="3" t="s">
        <v>17</v>
      </c>
      <c r="C65" s="3" t="s">
        <v>262</v>
      </c>
      <c r="D65" s="38"/>
      <c r="E65" s="5">
        <v>1294.4000000000001</v>
      </c>
      <c r="F65" s="5"/>
      <c r="G65" s="5"/>
      <c r="H65" s="5"/>
      <c r="I65" s="5"/>
      <c r="J65" s="5"/>
      <c r="K65" s="5"/>
      <c r="L65" s="5"/>
      <c r="M65" s="5"/>
      <c r="N65" s="5">
        <v>1294.4000000000001</v>
      </c>
      <c r="O65" s="5"/>
      <c r="P65" s="5"/>
      <c r="Q65" s="5"/>
      <c r="R65" s="15">
        <f t="shared" si="4"/>
        <v>0</v>
      </c>
    </row>
    <row r="66" spans="1:19" x14ac:dyDescent="0.3">
      <c r="A66" s="16">
        <v>45660</v>
      </c>
      <c r="B66" s="3" t="s">
        <v>359</v>
      </c>
      <c r="C66" s="3" t="s">
        <v>262</v>
      </c>
      <c r="D66" s="38"/>
      <c r="E66" s="5">
        <v>20</v>
      </c>
      <c r="F66" s="5"/>
      <c r="G66" s="5"/>
      <c r="H66" s="5">
        <v>20</v>
      </c>
      <c r="I66" s="5"/>
      <c r="J66" s="5"/>
      <c r="K66" s="5"/>
      <c r="L66" s="5"/>
      <c r="M66" s="5"/>
      <c r="N66" s="5"/>
      <c r="O66" s="5"/>
      <c r="P66" s="5"/>
      <c r="Q66" s="5"/>
      <c r="R66" s="15">
        <f t="shared" si="4"/>
        <v>0</v>
      </c>
      <c r="S66" s="22"/>
    </row>
    <row r="67" spans="1:19" x14ac:dyDescent="0.3">
      <c r="A67" s="16">
        <v>45660</v>
      </c>
      <c r="B67" s="3" t="s">
        <v>360</v>
      </c>
      <c r="C67" s="3" t="s">
        <v>262</v>
      </c>
      <c r="D67" s="38"/>
      <c r="E67" s="5">
        <v>20</v>
      </c>
      <c r="F67" s="5"/>
      <c r="G67" s="5"/>
      <c r="H67" s="5">
        <v>20</v>
      </c>
      <c r="I67" s="5"/>
      <c r="J67" s="5"/>
      <c r="K67" s="5"/>
      <c r="L67" s="5"/>
      <c r="M67" s="5"/>
      <c r="N67" s="5"/>
      <c r="O67" s="5"/>
      <c r="P67" s="5"/>
      <c r="Q67" s="5"/>
      <c r="R67" s="15">
        <f t="shared" si="4"/>
        <v>0</v>
      </c>
      <c r="S67" s="22"/>
    </row>
    <row r="68" spans="1:19" x14ac:dyDescent="0.3">
      <c r="A68" s="16">
        <v>45660</v>
      </c>
      <c r="B68" s="3" t="s">
        <v>361</v>
      </c>
      <c r="C68" s="3" t="s">
        <v>262</v>
      </c>
      <c r="D68" s="38"/>
      <c r="E68" s="5">
        <v>7.5</v>
      </c>
      <c r="F68" s="5"/>
      <c r="G68" s="5"/>
      <c r="H68" s="5">
        <v>7.5</v>
      </c>
      <c r="I68" s="5"/>
      <c r="J68" s="5"/>
      <c r="K68" s="5"/>
      <c r="L68" s="5"/>
      <c r="M68" s="5"/>
      <c r="N68" s="5"/>
      <c r="O68" s="5"/>
      <c r="P68" s="5"/>
      <c r="Q68" s="5"/>
      <c r="R68" s="15">
        <f t="shared" si="4"/>
        <v>0</v>
      </c>
      <c r="S68" s="22"/>
    </row>
    <row r="69" spans="1:19" x14ac:dyDescent="0.3">
      <c r="A69" s="16">
        <v>45660</v>
      </c>
      <c r="B69" s="3" t="s">
        <v>362</v>
      </c>
      <c r="C69" s="3" t="s">
        <v>262</v>
      </c>
      <c r="D69" s="38"/>
      <c r="E69" s="5">
        <v>20</v>
      </c>
      <c r="F69" s="5"/>
      <c r="G69" s="5"/>
      <c r="H69" s="5">
        <v>20</v>
      </c>
      <c r="I69" s="5"/>
      <c r="J69" s="5"/>
      <c r="K69" s="5"/>
      <c r="L69" s="5"/>
      <c r="M69" s="5"/>
      <c r="N69" s="5"/>
      <c r="O69" s="5"/>
      <c r="P69" s="5"/>
      <c r="Q69" s="5"/>
      <c r="R69" s="15">
        <f t="shared" si="4"/>
        <v>0</v>
      </c>
      <c r="S69" s="22"/>
    </row>
    <row r="70" spans="1:19" x14ac:dyDescent="0.3">
      <c r="A70" s="16">
        <v>45661</v>
      </c>
      <c r="B70" s="3" t="s">
        <v>363</v>
      </c>
      <c r="C70" s="3" t="s">
        <v>262</v>
      </c>
      <c r="D70" s="38"/>
      <c r="E70" s="5">
        <v>7.5</v>
      </c>
      <c r="F70" s="5"/>
      <c r="G70" s="5"/>
      <c r="H70" s="5">
        <v>7.5</v>
      </c>
      <c r="I70" s="5"/>
      <c r="J70" s="5"/>
      <c r="K70" s="5"/>
      <c r="L70" s="5"/>
      <c r="M70" s="5"/>
      <c r="N70" s="5"/>
      <c r="O70" s="5"/>
      <c r="P70" s="5"/>
      <c r="Q70" s="5"/>
      <c r="R70" s="15">
        <f t="shared" si="4"/>
        <v>0</v>
      </c>
      <c r="S70" s="22"/>
    </row>
    <row r="71" spans="1:19" x14ac:dyDescent="0.3">
      <c r="A71" s="16">
        <v>45661</v>
      </c>
      <c r="B71" s="3" t="s">
        <v>364</v>
      </c>
      <c r="C71" s="3" t="s">
        <v>262</v>
      </c>
      <c r="D71" s="38"/>
      <c r="E71" s="5">
        <v>10</v>
      </c>
      <c r="F71" s="5"/>
      <c r="G71" s="5"/>
      <c r="H71" s="5">
        <v>10</v>
      </c>
      <c r="I71" s="5"/>
      <c r="J71" s="5"/>
      <c r="K71" s="5"/>
      <c r="L71" s="5"/>
      <c r="M71" s="5"/>
      <c r="N71" s="5"/>
      <c r="O71" s="5"/>
      <c r="P71" s="5"/>
      <c r="Q71" s="5"/>
      <c r="R71" s="15">
        <f t="shared" si="4"/>
        <v>0</v>
      </c>
      <c r="S71" s="22"/>
    </row>
    <row r="72" spans="1:19" x14ac:dyDescent="0.3">
      <c r="A72" s="16">
        <v>45662</v>
      </c>
      <c r="B72" s="3" t="s">
        <v>365</v>
      </c>
      <c r="C72" s="3" t="s">
        <v>262</v>
      </c>
      <c r="D72" s="38"/>
      <c r="E72" s="5">
        <v>20</v>
      </c>
      <c r="F72" s="5"/>
      <c r="G72" s="5"/>
      <c r="H72" s="5">
        <v>20</v>
      </c>
      <c r="I72" s="5"/>
      <c r="J72" s="5"/>
      <c r="K72" s="5"/>
      <c r="L72" s="5"/>
      <c r="M72" s="5"/>
      <c r="N72" s="5"/>
      <c r="O72" s="5"/>
      <c r="P72" s="5"/>
      <c r="Q72" s="5"/>
      <c r="R72" s="15">
        <f t="shared" si="4"/>
        <v>0</v>
      </c>
      <c r="S72" s="22"/>
    </row>
    <row r="73" spans="1:19" x14ac:dyDescent="0.3">
      <c r="A73" s="16">
        <v>45662</v>
      </c>
      <c r="B73" s="3" t="s">
        <v>366</v>
      </c>
      <c r="C73" s="3" t="s">
        <v>262</v>
      </c>
      <c r="D73" s="38"/>
      <c r="E73" s="5">
        <v>10</v>
      </c>
      <c r="F73" s="5"/>
      <c r="G73" s="5"/>
      <c r="H73" s="5">
        <v>10</v>
      </c>
      <c r="I73" s="5"/>
      <c r="J73" s="5"/>
      <c r="K73" s="5"/>
      <c r="L73" s="5"/>
      <c r="M73" s="5"/>
      <c r="N73" s="5"/>
      <c r="O73" s="5"/>
      <c r="P73" s="5"/>
      <c r="Q73" s="5"/>
      <c r="R73" s="15">
        <f t="shared" si="4"/>
        <v>0</v>
      </c>
      <c r="S73" s="22"/>
    </row>
    <row r="74" spans="1:19" x14ac:dyDescent="0.3">
      <c r="A74" s="16">
        <v>45663</v>
      </c>
      <c r="B74" s="3" t="s">
        <v>367</v>
      </c>
      <c r="C74" s="3" t="s">
        <v>262</v>
      </c>
      <c r="D74" s="38"/>
      <c r="E74" s="5">
        <v>15</v>
      </c>
      <c r="F74" s="5"/>
      <c r="G74" s="5"/>
      <c r="H74" s="5">
        <v>15</v>
      </c>
      <c r="I74" s="5"/>
      <c r="J74" s="5"/>
      <c r="K74" s="5"/>
      <c r="L74" s="5"/>
      <c r="M74" s="5"/>
      <c r="N74" s="5"/>
      <c r="O74" s="5"/>
      <c r="P74" s="5"/>
      <c r="Q74" s="5"/>
      <c r="R74" s="15">
        <f t="shared" si="4"/>
        <v>0</v>
      </c>
      <c r="S74" s="22"/>
    </row>
    <row r="75" spans="1:19" x14ac:dyDescent="0.3">
      <c r="A75" s="16">
        <v>45663</v>
      </c>
      <c r="B75" s="3" t="s">
        <v>368</v>
      </c>
      <c r="C75" s="3" t="s">
        <v>262</v>
      </c>
      <c r="D75" s="38"/>
      <c r="E75" s="5">
        <v>10</v>
      </c>
      <c r="F75" s="5"/>
      <c r="G75" s="5"/>
      <c r="H75" s="5">
        <v>10</v>
      </c>
      <c r="I75" s="5"/>
      <c r="J75" s="5"/>
      <c r="K75" s="5"/>
      <c r="L75" s="5"/>
      <c r="M75" s="5"/>
      <c r="N75" s="5"/>
      <c r="O75" s="5"/>
      <c r="P75" s="5"/>
      <c r="Q75" s="5"/>
      <c r="R75" s="15">
        <f t="shared" si="4"/>
        <v>0</v>
      </c>
      <c r="S75" s="22"/>
    </row>
    <row r="76" spans="1:19" x14ac:dyDescent="0.3">
      <c r="A76" s="16">
        <v>45664</v>
      </c>
      <c r="B76" s="3" t="s">
        <v>369</v>
      </c>
      <c r="C76" s="3" t="s">
        <v>262</v>
      </c>
      <c r="D76" s="38"/>
      <c r="E76" s="5">
        <v>20</v>
      </c>
      <c r="F76" s="5"/>
      <c r="G76" s="5"/>
      <c r="H76" s="5">
        <v>20</v>
      </c>
      <c r="I76" s="5"/>
      <c r="J76" s="5"/>
      <c r="K76" s="5"/>
      <c r="L76" s="5"/>
      <c r="M76" s="5"/>
      <c r="N76" s="5"/>
      <c r="O76" s="5"/>
      <c r="P76" s="5"/>
      <c r="Q76" s="5"/>
      <c r="R76" s="15">
        <f t="shared" si="4"/>
        <v>0</v>
      </c>
      <c r="S76" s="22"/>
    </row>
    <row r="77" spans="1:19" x14ac:dyDescent="0.3">
      <c r="A77" s="16">
        <v>45664</v>
      </c>
      <c r="B77" s="3" t="s">
        <v>370</v>
      </c>
      <c r="C77" s="3" t="s">
        <v>262</v>
      </c>
      <c r="D77" s="38"/>
      <c r="E77" s="5">
        <v>20</v>
      </c>
      <c r="F77" s="5"/>
      <c r="G77" s="5"/>
      <c r="H77" s="5">
        <v>20</v>
      </c>
      <c r="I77" s="5"/>
      <c r="J77" s="5"/>
      <c r="K77" s="5"/>
      <c r="L77" s="5"/>
      <c r="M77" s="5"/>
      <c r="N77" s="5"/>
      <c r="O77" s="5"/>
      <c r="P77" s="5"/>
      <c r="Q77" s="5"/>
      <c r="R77" s="15">
        <f t="shared" si="4"/>
        <v>0</v>
      </c>
      <c r="S77" s="22"/>
    </row>
    <row r="78" spans="1:19" x14ac:dyDescent="0.3">
      <c r="A78" s="16">
        <v>45665</v>
      </c>
      <c r="B78" s="3" t="s">
        <v>371</v>
      </c>
      <c r="C78" s="3" t="s">
        <v>262</v>
      </c>
      <c r="D78" s="38"/>
      <c r="E78" s="5">
        <v>20</v>
      </c>
      <c r="F78" s="5"/>
      <c r="G78" s="5"/>
      <c r="H78" s="5">
        <v>20</v>
      </c>
      <c r="I78" s="5"/>
      <c r="J78" s="5"/>
      <c r="K78" s="5"/>
      <c r="L78" s="5"/>
      <c r="M78" s="5"/>
      <c r="N78" s="5"/>
      <c r="O78" s="5"/>
      <c r="P78" s="5"/>
      <c r="Q78" s="5"/>
      <c r="R78" s="15">
        <f t="shared" si="4"/>
        <v>0</v>
      </c>
      <c r="S78" s="22"/>
    </row>
    <row r="79" spans="1:19" x14ac:dyDescent="0.3">
      <c r="A79" s="16">
        <v>45667</v>
      </c>
      <c r="B79" s="3" t="s">
        <v>372</v>
      </c>
      <c r="C79" s="3" t="s">
        <v>262</v>
      </c>
      <c r="D79" s="38"/>
      <c r="E79" s="5">
        <v>7.5</v>
      </c>
      <c r="F79" s="5"/>
      <c r="G79" s="5"/>
      <c r="H79" s="5">
        <v>7.5</v>
      </c>
      <c r="I79" s="5"/>
      <c r="J79" s="5"/>
      <c r="K79" s="5"/>
      <c r="L79" s="5"/>
      <c r="M79" s="5"/>
      <c r="N79" s="5"/>
      <c r="O79" s="5"/>
      <c r="P79" s="5"/>
      <c r="Q79" s="5"/>
      <c r="R79" s="15">
        <f t="shared" si="4"/>
        <v>0</v>
      </c>
      <c r="S79" s="22"/>
    </row>
    <row r="80" spans="1:19" x14ac:dyDescent="0.3">
      <c r="A80" s="16">
        <v>45667</v>
      </c>
      <c r="B80" s="3" t="s">
        <v>373</v>
      </c>
      <c r="C80" s="3" t="s">
        <v>262</v>
      </c>
      <c r="D80" s="38"/>
      <c r="E80" s="5">
        <v>20</v>
      </c>
      <c r="F80" s="5"/>
      <c r="G80" s="5"/>
      <c r="H80" s="5">
        <v>20</v>
      </c>
      <c r="I80" s="5"/>
      <c r="J80" s="5"/>
      <c r="K80" s="5"/>
      <c r="L80" s="5"/>
      <c r="M80" s="5"/>
      <c r="N80" s="5"/>
      <c r="O80" s="5"/>
      <c r="P80" s="5"/>
      <c r="Q80" s="5"/>
      <c r="R80" s="15">
        <f t="shared" si="4"/>
        <v>0</v>
      </c>
      <c r="S80" s="22"/>
    </row>
    <row r="81" spans="1:19" x14ac:dyDescent="0.3">
      <c r="A81" s="16">
        <v>45669</v>
      </c>
      <c r="B81" s="3" t="s">
        <v>374</v>
      </c>
      <c r="C81" s="3" t="s">
        <v>262</v>
      </c>
      <c r="D81" s="38"/>
      <c r="E81" s="5">
        <v>20</v>
      </c>
      <c r="F81" s="5"/>
      <c r="G81" s="5"/>
      <c r="H81" s="5">
        <v>20</v>
      </c>
      <c r="I81" s="5"/>
      <c r="J81" s="5"/>
      <c r="K81" s="5"/>
      <c r="L81" s="5"/>
      <c r="M81" s="5"/>
      <c r="N81" s="5"/>
      <c r="O81" s="5"/>
      <c r="P81" s="5"/>
      <c r="Q81" s="5"/>
      <c r="R81" s="15">
        <f t="shared" si="4"/>
        <v>0</v>
      </c>
      <c r="S81" s="22"/>
    </row>
    <row r="82" spans="1:19" x14ac:dyDescent="0.3">
      <c r="A82" s="16">
        <v>45670</v>
      </c>
      <c r="B82" s="3" t="s">
        <v>375</v>
      </c>
      <c r="C82" s="3" t="s">
        <v>262</v>
      </c>
      <c r="D82" s="38"/>
      <c r="E82" s="5">
        <v>20</v>
      </c>
      <c r="F82" s="5"/>
      <c r="G82" s="5"/>
      <c r="H82" s="5">
        <v>20</v>
      </c>
      <c r="I82" s="5"/>
      <c r="J82" s="5"/>
      <c r="K82" s="5"/>
      <c r="L82" s="5"/>
      <c r="M82" s="5"/>
      <c r="N82" s="5"/>
      <c r="O82" s="5"/>
      <c r="P82" s="5"/>
      <c r="Q82" s="5"/>
      <c r="R82" s="15">
        <f t="shared" si="4"/>
        <v>0</v>
      </c>
      <c r="S82" s="22"/>
    </row>
    <row r="83" spans="1:19" x14ac:dyDescent="0.3">
      <c r="A83" s="16">
        <v>45671</v>
      </c>
      <c r="B83" s="3" t="s">
        <v>412</v>
      </c>
      <c r="C83" s="3" t="s">
        <v>262</v>
      </c>
      <c r="D83" s="38"/>
      <c r="E83" s="5">
        <v>20</v>
      </c>
      <c r="F83" s="5"/>
      <c r="G83" s="5"/>
      <c r="H83" s="5">
        <v>20</v>
      </c>
      <c r="I83" s="5"/>
      <c r="J83" s="5"/>
      <c r="K83" s="5"/>
      <c r="L83" s="5"/>
      <c r="M83" s="5"/>
      <c r="N83" s="5"/>
      <c r="O83" s="5"/>
      <c r="P83" s="5"/>
      <c r="Q83" s="5"/>
      <c r="R83" s="15">
        <f t="shared" si="4"/>
        <v>0</v>
      </c>
      <c r="S83" s="22"/>
    </row>
    <row r="84" spans="1:19" x14ac:dyDescent="0.3">
      <c r="A84" s="16">
        <v>45671</v>
      </c>
      <c r="B84" s="3" t="s">
        <v>376</v>
      </c>
      <c r="C84" s="3" t="s">
        <v>262</v>
      </c>
      <c r="D84" s="38"/>
      <c r="E84" s="5">
        <v>20</v>
      </c>
      <c r="F84" s="5"/>
      <c r="G84" s="5"/>
      <c r="H84" s="5">
        <v>20</v>
      </c>
      <c r="I84" s="5"/>
      <c r="J84" s="5"/>
      <c r="K84" s="5"/>
      <c r="L84" s="5"/>
      <c r="M84" s="5"/>
      <c r="N84" s="5"/>
      <c r="O84" s="5"/>
      <c r="P84" s="5"/>
      <c r="Q84" s="5"/>
      <c r="R84" s="15">
        <f t="shared" si="4"/>
        <v>0</v>
      </c>
      <c r="S84" s="22"/>
    </row>
    <row r="85" spans="1:19" x14ac:dyDescent="0.3">
      <c r="A85" s="16">
        <v>45675</v>
      </c>
      <c r="B85" s="3" t="s">
        <v>377</v>
      </c>
      <c r="C85" s="3" t="s">
        <v>262</v>
      </c>
      <c r="D85" s="38"/>
      <c r="E85" s="5">
        <v>10</v>
      </c>
      <c r="F85" s="5"/>
      <c r="G85" s="5"/>
      <c r="H85" s="5">
        <v>10</v>
      </c>
      <c r="I85" s="5"/>
      <c r="J85" s="5"/>
      <c r="K85" s="5"/>
      <c r="L85" s="5"/>
      <c r="M85" s="5"/>
      <c r="N85" s="5"/>
      <c r="O85" s="5"/>
      <c r="P85" s="5"/>
      <c r="Q85" s="5"/>
      <c r="R85" s="15">
        <f t="shared" si="4"/>
        <v>0</v>
      </c>
      <c r="S85" s="22"/>
    </row>
    <row r="86" spans="1:19" x14ac:dyDescent="0.3">
      <c r="A86" s="16">
        <v>45715</v>
      </c>
      <c r="B86" s="3" t="s">
        <v>407</v>
      </c>
      <c r="C86" s="3" t="s">
        <v>262</v>
      </c>
      <c r="D86" s="38"/>
      <c r="E86" s="5">
        <v>3153.25</v>
      </c>
      <c r="F86" s="5"/>
      <c r="G86" s="5"/>
      <c r="H86" s="5"/>
      <c r="I86" s="5"/>
      <c r="J86" s="5"/>
      <c r="K86" s="5"/>
      <c r="L86" s="5"/>
      <c r="M86" s="5"/>
      <c r="N86" s="5">
        <v>3153.25</v>
      </c>
      <c r="O86" s="5"/>
      <c r="P86" s="5"/>
      <c r="Q86" s="5"/>
      <c r="R86" s="15">
        <f t="shared" si="4"/>
        <v>0</v>
      </c>
      <c r="S86" s="22"/>
    </row>
    <row r="87" spans="1:19" x14ac:dyDescent="0.3">
      <c r="A87" s="16">
        <v>45744</v>
      </c>
      <c r="B87" s="3" t="s">
        <v>424</v>
      </c>
      <c r="C87" s="3" t="s">
        <v>262</v>
      </c>
      <c r="D87" s="38"/>
      <c r="E87" s="5">
        <v>16494.919999999998</v>
      </c>
      <c r="F87" s="5"/>
      <c r="G87" s="5"/>
      <c r="H87" s="5"/>
      <c r="I87" s="5"/>
      <c r="J87" s="5"/>
      <c r="K87" s="5">
        <v>16494.919999999998</v>
      </c>
      <c r="L87" s="5"/>
      <c r="M87" s="5"/>
      <c r="N87" s="5"/>
      <c r="O87" s="5"/>
      <c r="P87" s="5"/>
      <c r="Q87" s="5"/>
      <c r="R87" s="15">
        <f t="shared" si="4"/>
        <v>0</v>
      </c>
      <c r="S87" s="22"/>
    </row>
    <row r="88" spans="1:19" x14ac:dyDescent="0.3">
      <c r="A88" s="16"/>
      <c r="B88" s="3"/>
      <c r="C88" s="3"/>
      <c r="D88" s="3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15"/>
      <c r="S88" s="22"/>
    </row>
    <row r="89" spans="1:19" x14ac:dyDescent="0.3">
      <c r="A89" s="16"/>
      <c r="B89" s="3"/>
      <c r="C89" s="3"/>
      <c r="D89" s="38"/>
      <c r="E89" s="5"/>
      <c r="F89" s="5"/>
      <c r="G89" s="5"/>
      <c r="H89" s="5"/>
      <c r="I89" s="98"/>
      <c r="J89" s="98"/>
      <c r="K89" s="98"/>
      <c r="L89" s="98"/>
      <c r="M89" s="98"/>
      <c r="N89" s="98"/>
      <c r="O89" s="98"/>
      <c r="P89" s="98"/>
      <c r="Q89" s="98"/>
      <c r="R89" s="41"/>
      <c r="S89" s="22"/>
    </row>
    <row r="90" spans="1:19" x14ac:dyDescent="0.3">
      <c r="A90" s="16"/>
      <c r="B90" s="3"/>
      <c r="C90" s="3"/>
      <c r="D90" s="3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15"/>
      <c r="S90" s="22"/>
    </row>
    <row r="91" spans="1:19" x14ac:dyDescent="0.3">
      <c r="A91" s="16"/>
      <c r="B91" s="3"/>
      <c r="C91" s="3"/>
      <c r="D91" s="3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15"/>
      <c r="S91" s="22"/>
    </row>
    <row r="92" spans="1:19" x14ac:dyDescent="0.3">
      <c r="A92" s="16"/>
      <c r="B92" s="3"/>
      <c r="C92" s="3"/>
      <c r="D92" s="3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5"/>
      <c r="S92" s="22"/>
    </row>
    <row r="93" spans="1:19" x14ac:dyDescent="0.3">
      <c r="A93" s="16"/>
      <c r="B93" s="3"/>
      <c r="C93" s="3"/>
      <c r="D93" s="3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5"/>
      <c r="S93" s="22"/>
    </row>
    <row r="94" spans="1:19" x14ac:dyDescent="0.3">
      <c r="A94" s="102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41"/>
      <c r="S94" s="22"/>
    </row>
    <row r="95" spans="1:19" x14ac:dyDescent="0.3">
      <c r="A95" s="102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41"/>
      <c r="S95" s="22"/>
    </row>
    <row r="96" spans="1:19" x14ac:dyDescent="0.3">
      <c r="A96" s="102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41"/>
      <c r="S96" s="22"/>
    </row>
    <row r="97" spans="1:19" x14ac:dyDescent="0.3">
      <c r="A97" s="102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41"/>
      <c r="S97" s="22"/>
    </row>
    <row r="98" spans="1:19" x14ac:dyDescent="0.3">
      <c r="A98" s="102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41"/>
      <c r="S98" s="22"/>
    </row>
    <row r="99" spans="1:19" x14ac:dyDescent="0.3">
      <c r="A99" s="102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41"/>
      <c r="S99" s="22"/>
    </row>
    <row r="100" spans="1:19" x14ac:dyDescent="0.3">
      <c r="A100" s="102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41"/>
      <c r="S100" s="22"/>
    </row>
    <row r="101" spans="1:19" x14ac:dyDescent="0.3">
      <c r="A101" s="102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41"/>
      <c r="S101" s="22"/>
    </row>
    <row r="102" spans="1:19" x14ac:dyDescent="0.3">
      <c r="A102" s="102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41"/>
      <c r="S102" s="22"/>
    </row>
    <row r="103" spans="1:19" x14ac:dyDescent="0.3">
      <c r="A103" s="102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41"/>
      <c r="S103" s="22"/>
    </row>
    <row r="104" spans="1:19" x14ac:dyDescent="0.3">
      <c r="A104" s="102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41"/>
      <c r="S104" s="22"/>
    </row>
    <row r="105" spans="1:19" x14ac:dyDescent="0.3">
      <c r="A105" s="102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41"/>
      <c r="S105" s="22"/>
    </row>
    <row r="106" spans="1:19" x14ac:dyDescent="0.3">
      <c r="A106" s="102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41"/>
      <c r="S106" s="22"/>
    </row>
    <row r="107" spans="1:19" x14ac:dyDescent="0.3">
      <c r="R107" s="41"/>
      <c r="S107" s="22"/>
    </row>
    <row r="108" spans="1:19" x14ac:dyDescent="0.3">
      <c r="R108" s="41"/>
      <c r="S108" s="22"/>
    </row>
    <row r="109" spans="1:19" x14ac:dyDescent="0.3">
      <c r="R109" s="41"/>
      <c r="S109" s="22"/>
    </row>
    <row r="110" spans="1:19" x14ac:dyDescent="0.3">
      <c r="R110" s="41"/>
      <c r="S110" s="22"/>
    </row>
    <row r="111" spans="1:19" x14ac:dyDescent="0.3">
      <c r="R111" s="41"/>
      <c r="S111" s="22"/>
    </row>
    <row r="112" spans="1:19" x14ac:dyDescent="0.3">
      <c r="R112" s="41"/>
      <c r="S112" s="22"/>
    </row>
    <row r="113" spans="4:19" x14ac:dyDescent="0.3">
      <c r="R113" s="41"/>
      <c r="S113" s="22"/>
    </row>
    <row r="114" spans="4:19" x14ac:dyDescent="0.3">
      <c r="R114" s="41"/>
      <c r="S114" s="22"/>
    </row>
    <row r="115" spans="4:19" x14ac:dyDescent="0.3">
      <c r="R115" s="41"/>
      <c r="S115" s="22"/>
    </row>
    <row r="116" spans="4:19" x14ac:dyDescent="0.3">
      <c r="R116" s="41"/>
      <c r="S116" s="22"/>
    </row>
    <row r="117" spans="4:19" x14ac:dyDescent="0.3">
      <c r="R117" s="41"/>
      <c r="S117" s="22"/>
    </row>
    <row r="118" spans="4:19" x14ac:dyDescent="0.3">
      <c r="R118" s="41"/>
      <c r="S118" s="22"/>
    </row>
    <row r="119" spans="4:19" x14ac:dyDescent="0.3">
      <c r="R119" s="41"/>
      <c r="S119" s="22"/>
    </row>
    <row r="120" spans="4:19" x14ac:dyDescent="0.3">
      <c r="R120" s="41"/>
      <c r="S120" s="22"/>
    </row>
    <row r="121" spans="4:19" x14ac:dyDescent="0.3">
      <c r="R121" s="41"/>
      <c r="S121" s="22"/>
    </row>
    <row r="122" spans="4:19" x14ac:dyDescent="0.3">
      <c r="R122" s="41"/>
      <c r="S122" s="22"/>
    </row>
    <row r="123" spans="4:19" x14ac:dyDescent="0.3">
      <c r="R123" s="41"/>
      <c r="S123" s="22"/>
    </row>
    <row r="124" spans="4:19" x14ac:dyDescent="0.3">
      <c r="R124" s="41"/>
      <c r="S124" s="22"/>
    </row>
    <row r="125" spans="4:19" x14ac:dyDescent="0.3">
      <c r="D125" s="22"/>
      <c r="R125" s="41"/>
      <c r="S125" s="22"/>
    </row>
    <row r="126" spans="4:19" x14ac:dyDescent="0.3">
      <c r="D126" s="22"/>
      <c r="R126" s="41"/>
      <c r="S126" s="22"/>
    </row>
    <row r="127" spans="4:19" x14ac:dyDescent="0.3">
      <c r="D127" s="22"/>
      <c r="R127" s="41"/>
      <c r="S127" s="22"/>
    </row>
    <row r="128" spans="4:19" x14ac:dyDescent="0.3">
      <c r="D128" s="22"/>
      <c r="R128" s="41"/>
      <c r="S128" s="22"/>
    </row>
    <row r="129" spans="4:19" x14ac:dyDescent="0.3">
      <c r="D129" s="22"/>
      <c r="R129" s="41"/>
      <c r="S129" s="22"/>
    </row>
    <row r="130" spans="4:19" x14ac:dyDescent="0.3">
      <c r="D130" s="22"/>
      <c r="R130" s="41"/>
      <c r="S130" s="22"/>
    </row>
    <row r="131" spans="4:19" x14ac:dyDescent="0.3">
      <c r="D131" s="22"/>
      <c r="R131" s="41"/>
      <c r="S131" s="22"/>
    </row>
    <row r="132" spans="4:19" x14ac:dyDescent="0.3">
      <c r="D132" s="22"/>
      <c r="R132" s="41"/>
      <c r="S132" s="22"/>
    </row>
    <row r="133" spans="4:19" x14ac:dyDescent="0.3">
      <c r="D133" s="22"/>
      <c r="R133" s="41"/>
      <c r="S133" s="22"/>
    </row>
    <row r="134" spans="4:19" x14ac:dyDescent="0.3">
      <c r="D134" s="22"/>
      <c r="R134" s="41"/>
      <c r="S134" s="22"/>
    </row>
    <row r="135" spans="4:19" x14ac:dyDescent="0.3">
      <c r="D135" s="22"/>
      <c r="R135" s="41"/>
      <c r="S135" s="22"/>
    </row>
    <row r="136" spans="4:19" x14ac:dyDescent="0.3">
      <c r="D136" s="22"/>
      <c r="R136" s="41"/>
      <c r="S136" s="22"/>
    </row>
    <row r="137" spans="4:19" x14ac:dyDescent="0.3">
      <c r="D137" s="22"/>
      <c r="R137" s="41"/>
      <c r="S137" s="22"/>
    </row>
    <row r="138" spans="4:19" x14ac:dyDescent="0.3">
      <c r="D138" s="22"/>
      <c r="R138" s="41"/>
      <c r="S138" s="22"/>
    </row>
    <row r="139" spans="4:19" x14ac:dyDescent="0.3">
      <c r="D139" s="22"/>
      <c r="R139" s="41"/>
      <c r="S139" s="22"/>
    </row>
    <row r="140" spans="4:19" x14ac:dyDescent="0.3">
      <c r="D140" s="22"/>
      <c r="R140" s="41"/>
      <c r="S140" s="22"/>
    </row>
    <row r="141" spans="4:19" x14ac:dyDescent="0.3">
      <c r="D141" s="22"/>
      <c r="R141" s="41"/>
      <c r="S141" s="22"/>
    </row>
    <row r="142" spans="4:19" x14ac:dyDescent="0.3">
      <c r="D142" s="22"/>
      <c r="R142" s="41"/>
      <c r="S142" s="22"/>
    </row>
    <row r="143" spans="4:19" x14ac:dyDescent="0.3">
      <c r="D143" s="22"/>
      <c r="R143" s="41"/>
      <c r="S143" s="22"/>
    </row>
    <row r="144" spans="4:19" x14ac:dyDescent="0.3">
      <c r="D144" s="22"/>
      <c r="R144" s="41"/>
      <c r="S144" s="22"/>
    </row>
    <row r="145" spans="4:19" x14ac:dyDescent="0.3">
      <c r="D145" s="22"/>
      <c r="R145" s="41"/>
      <c r="S145" s="22"/>
    </row>
    <row r="146" spans="4:19" x14ac:dyDescent="0.3">
      <c r="D146" s="22"/>
      <c r="R146" s="41"/>
      <c r="S146" s="22"/>
    </row>
    <row r="147" spans="4:19" x14ac:dyDescent="0.3">
      <c r="D147" s="22"/>
      <c r="R147" s="41"/>
      <c r="S147" s="22"/>
    </row>
    <row r="148" spans="4:19" x14ac:dyDescent="0.3">
      <c r="D148" s="22"/>
      <c r="R148" s="41"/>
      <c r="S148" s="22"/>
    </row>
    <row r="149" spans="4:19" x14ac:dyDescent="0.3">
      <c r="D149" s="22"/>
      <c r="R149" s="41"/>
      <c r="S149" s="22"/>
    </row>
    <row r="150" spans="4:19" x14ac:dyDescent="0.3">
      <c r="D150" s="22"/>
      <c r="R150" s="41"/>
      <c r="S150" s="22"/>
    </row>
    <row r="151" spans="4:19" x14ac:dyDescent="0.3">
      <c r="D151" s="22"/>
      <c r="R151" s="41"/>
      <c r="S151" s="22"/>
    </row>
    <row r="152" spans="4:19" x14ac:dyDescent="0.3">
      <c r="D152" s="22"/>
      <c r="R152" s="41"/>
      <c r="S152" s="22"/>
    </row>
    <row r="153" spans="4:19" x14ac:dyDescent="0.3">
      <c r="D153" s="22"/>
      <c r="R153" s="41"/>
      <c r="S153" s="22"/>
    </row>
    <row r="154" spans="4:19" x14ac:dyDescent="0.3">
      <c r="D154" s="22"/>
      <c r="R154" s="41"/>
      <c r="S154" s="22"/>
    </row>
    <row r="155" spans="4:19" x14ac:dyDescent="0.3">
      <c r="D155" s="22"/>
      <c r="R155" s="41"/>
      <c r="S155" s="22"/>
    </row>
    <row r="156" spans="4:19" x14ac:dyDescent="0.3">
      <c r="D156" s="22"/>
      <c r="R156" s="41"/>
      <c r="S156" s="22"/>
    </row>
    <row r="157" spans="4:19" x14ac:dyDescent="0.3">
      <c r="D157" s="22"/>
      <c r="R157" s="41"/>
      <c r="S157" s="22"/>
    </row>
    <row r="158" spans="4:19" x14ac:dyDescent="0.3">
      <c r="D158" s="22"/>
      <c r="R158" s="41"/>
      <c r="S158" s="22"/>
    </row>
    <row r="159" spans="4:19" x14ac:dyDescent="0.3">
      <c r="D159" s="22"/>
      <c r="R159" s="41"/>
      <c r="S159" s="22"/>
    </row>
    <row r="160" spans="4:19" x14ac:dyDescent="0.3">
      <c r="D160" s="22"/>
      <c r="R160" s="41"/>
      <c r="S160" s="22"/>
    </row>
    <row r="161" spans="4:19" x14ac:dyDescent="0.3">
      <c r="D161" s="22"/>
      <c r="R161" s="41"/>
      <c r="S161" s="22"/>
    </row>
    <row r="162" spans="4:19" x14ac:dyDescent="0.3">
      <c r="D162" s="22"/>
      <c r="R162" s="41"/>
      <c r="S162" s="22"/>
    </row>
    <row r="163" spans="4:19" x14ac:dyDescent="0.3">
      <c r="D163" s="22"/>
      <c r="R163" s="41"/>
      <c r="S163" s="22"/>
    </row>
    <row r="164" spans="4:19" x14ac:dyDescent="0.3">
      <c r="D164" s="22"/>
      <c r="R164" s="41"/>
      <c r="S164" s="22"/>
    </row>
    <row r="165" spans="4:19" x14ac:dyDescent="0.3">
      <c r="D165" s="22"/>
      <c r="R165" s="41"/>
      <c r="S165" s="22"/>
    </row>
    <row r="166" spans="4:19" x14ac:dyDescent="0.3">
      <c r="D166" s="22"/>
      <c r="R166" s="41"/>
      <c r="S166" s="22"/>
    </row>
    <row r="167" spans="4:19" x14ac:dyDescent="0.3">
      <c r="D167" s="22"/>
      <c r="R167" s="41"/>
      <c r="S167" s="22"/>
    </row>
    <row r="168" spans="4:19" x14ac:dyDescent="0.3">
      <c r="D168" s="22"/>
      <c r="R168" s="41"/>
      <c r="S168" s="22"/>
    </row>
    <row r="169" spans="4:19" x14ac:dyDescent="0.3">
      <c r="D169" s="22"/>
      <c r="R169" s="41"/>
      <c r="S169" s="22"/>
    </row>
    <row r="170" spans="4:19" x14ac:dyDescent="0.3">
      <c r="D170" s="22"/>
      <c r="R170" s="41"/>
      <c r="S170" s="22"/>
    </row>
    <row r="171" spans="4:19" x14ac:dyDescent="0.3">
      <c r="D171" s="22"/>
      <c r="R171" s="41"/>
      <c r="S171" s="22"/>
    </row>
    <row r="172" spans="4:19" x14ac:dyDescent="0.3">
      <c r="D172" s="22"/>
      <c r="R172" s="41"/>
      <c r="S172" s="22"/>
    </row>
    <row r="173" spans="4:19" x14ac:dyDescent="0.3">
      <c r="D173" s="22"/>
      <c r="R173" s="41"/>
      <c r="S173" s="22"/>
    </row>
    <row r="174" spans="4:19" x14ac:dyDescent="0.3">
      <c r="D174" s="22"/>
      <c r="R174" s="41"/>
      <c r="S174" s="22"/>
    </row>
    <row r="175" spans="4:19" x14ac:dyDescent="0.3">
      <c r="D175" s="22"/>
      <c r="R175" s="41"/>
      <c r="S175" s="22"/>
    </row>
    <row r="176" spans="4:19" x14ac:dyDescent="0.3">
      <c r="D176" s="22"/>
      <c r="R176" s="41"/>
      <c r="S176" s="22"/>
    </row>
  </sheetData>
  <mergeCells count="2">
    <mergeCell ref="A1:R1"/>
    <mergeCell ref="A3:R3"/>
  </mergeCells>
  <phoneticPr fontId="4" type="noConversion"/>
  <pageMargins left="0" right="0" top="0.74803149606299213" bottom="0.74803149606299213" header="0.31496062992125984" footer="0.31496062992125984"/>
  <pageSetup paperSize="9" scale="7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75"/>
  <sheetViews>
    <sheetView zoomScale="96" zoomScaleNormal="96" workbookViewId="0">
      <pane ySplit="6" topLeftCell="A7" activePane="bottomLeft" state="frozen"/>
      <selection pane="bottomLeft" activeCell="A2" sqref="A2"/>
    </sheetView>
  </sheetViews>
  <sheetFormatPr defaultColWidth="9.109375" defaultRowHeight="14.4" x14ac:dyDescent="0.3"/>
  <cols>
    <col min="1" max="1" width="12.5546875" style="22" customWidth="1"/>
    <col min="2" max="2" width="39.5546875" style="22" customWidth="1"/>
    <col min="3" max="3" width="36.5546875" style="22" customWidth="1"/>
    <col min="4" max="4" width="9.44140625" style="22" customWidth="1"/>
    <col min="5" max="5" width="9.109375" style="100" customWidth="1"/>
    <col min="6" max="6" width="9.5546875" style="22" customWidth="1"/>
    <col min="7" max="8" width="9.33203125" style="22" customWidth="1"/>
    <col min="9" max="11" width="9.109375" style="22" customWidth="1"/>
    <col min="12" max="12" width="9.33203125" style="22" customWidth="1"/>
    <col min="13" max="46" width="9.109375" style="22" customWidth="1"/>
    <col min="47" max="47" width="9.33203125" style="22" customWidth="1"/>
    <col min="48" max="48" width="9.5546875" style="22" customWidth="1"/>
    <col min="49" max="49" width="11.44140625" style="22" customWidth="1"/>
    <col min="50" max="54" width="9.109375" style="22" customWidth="1"/>
    <col min="55" max="16384" width="9.109375" style="22"/>
  </cols>
  <sheetData>
    <row r="1" spans="1:54" s="3" customFormat="1" x14ac:dyDescent="0.3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1"/>
      <c r="AX1" s="9" t="s">
        <v>15</v>
      </c>
      <c r="AY1" s="10">
        <f>'Inc&amp;Exp'!F62+Payments!AR7</f>
        <v>89589.83</v>
      </c>
      <c r="BA1" s="9" t="s">
        <v>15</v>
      </c>
      <c r="BB1" s="10">
        <f>'Inc&amp;Exp'!F62</f>
        <v>89589.83</v>
      </c>
    </row>
    <row r="2" spans="1:54" s="3" customFormat="1" x14ac:dyDescent="0.3">
      <c r="E2" s="24"/>
      <c r="F2" s="5"/>
      <c r="AX2" s="9" t="s">
        <v>16</v>
      </c>
      <c r="AY2" s="10">
        <f>AY1-F7</f>
        <v>0</v>
      </c>
      <c r="BA2" s="9" t="s">
        <v>16</v>
      </c>
      <c r="BB2" s="10">
        <f>BB1-F7</f>
        <v>0</v>
      </c>
    </row>
    <row r="3" spans="1:54" s="3" customFormat="1" x14ac:dyDescent="0.3">
      <c r="A3" s="197" t="s">
        <v>399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BB3" s="5"/>
    </row>
    <row r="4" spans="1:54" s="3" customFormat="1" x14ac:dyDescent="0.3">
      <c r="E4" s="24"/>
      <c r="AY4" s="5"/>
    </row>
    <row r="5" spans="1:54" s="12" customFormat="1" x14ac:dyDescent="0.3">
      <c r="A5" s="12" t="s">
        <v>1</v>
      </c>
      <c r="B5" s="12" t="s">
        <v>154</v>
      </c>
      <c r="C5" s="12" t="s">
        <v>2</v>
      </c>
      <c r="D5" s="12" t="s">
        <v>28</v>
      </c>
      <c r="E5" s="12" t="s">
        <v>3</v>
      </c>
      <c r="F5" s="12" t="s">
        <v>4</v>
      </c>
      <c r="G5" s="12" t="s">
        <v>41</v>
      </c>
      <c r="H5" s="12" t="s">
        <v>43</v>
      </c>
      <c r="I5" s="12" t="s">
        <v>44</v>
      </c>
      <c r="J5" s="12" t="s">
        <v>45</v>
      </c>
      <c r="K5" s="12" t="s">
        <v>46</v>
      </c>
      <c r="L5" s="12" t="s">
        <v>47</v>
      </c>
      <c r="M5" s="12" t="s">
        <v>48</v>
      </c>
      <c r="N5" s="12" t="s">
        <v>49</v>
      </c>
      <c r="O5" s="12" t="s">
        <v>50</v>
      </c>
      <c r="P5" s="12" t="s">
        <v>51</v>
      </c>
      <c r="Q5" s="12" t="s">
        <v>52</v>
      </c>
      <c r="R5" s="12" t="s">
        <v>53</v>
      </c>
      <c r="S5" s="12" t="s">
        <v>54</v>
      </c>
      <c r="T5" s="12" t="s">
        <v>55</v>
      </c>
      <c r="U5" s="12" t="s">
        <v>78</v>
      </c>
      <c r="V5" s="12" t="s">
        <v>79</v>
      </c>
      <c r="W5" s="12" t="s">
        <v>80</v>
      </c>
      <c r="X5" s="12" t="s">
        <v>81</v>
      </c>
      <c r="Y5" s="12" t="s">
        <v>82</v>
      </c>
      <c r="Z5" s="12" t="s">
        <v>88</v>
      </c>
      <c r="AA5" s="12" t="s">
        <v>89</v>
      </c>
      <c r="AB5" s="12" t="s">
        <v>90</v>
      </c>
      <c r="AC5" s="12" t="s">
        <v>91</v>
      </c>
      <c r="AD5" s="12" t="s">
        <v>92</v>
      </c>
      <c r="AE5" s="12" t="s">
        <v>93</v>
      </c>
      <c r="AF5" s="12" t="s">
        <v>94</v>
      </c>
      <c r="AG5" s="12" t="s">
        <v>95</v>
      </c>
      <c r="AH5" s="12" t="s">
        <v>96</v>
      </c>
      <c r="AI5" s="12" t="s">
        <v>67</v>
      </c>
      <c r="AJ5" s="12" t="s">
        <v>68</v>
      </c>
      <c r="AK5" s="12" t="s">
        <v>69</v>
      </c>
      <c r="AL5" s="12" t="s">
        <v>70</v>
      </c>
      <c r="AM5" s="12" t="s">
        <v>71</v>
      </c>
      <c r="AN5" s="12" t="s">
        <v>72</v>
      </c>
      <c r="AO5" s="12" t="s">
        <v>106</v>
      </c>
      <c r="AP5" s="12" t="s">
        <v>108</v>
      </c>
      <c r="AQ5" s="12" t="s">
        <v>109</v>
      </c>
      <c r="AT5" s="21" t="s">
        <v>33</v>
      </c>
      <c r="AU5" s="12" t="s">
        <v>110</v>
      </c>
      <c r="AV5" s="12" t="s">
        <v>30</v>
      </c>
      <c r="AW5" s="19">
        <f>F7-AW6</f>
        <v>0</v>
      </c>
      <c r="AX5" s="20" t="s">
        <v>153</v>
      </c>
      <c r="BB5" s="19"/>
    </row>
    <row r="6" spans="1:54" s="12" customFormat="1" x14ac:dyDescent="0.3">
      <c r="E6" s="20"/>
      <c r="G6" s="26" t="s">
        <v>42</v>
      </c>
      <c r="H6" s="26" t="s">
        <v>161</v>
      </c>
      <c r="I6" s="26" t="s">
        <v>56</v>
      </c>
      <c r="J6" s="26" t="s">
        <v>57</v>
      </c>
      <c r="K6" s="26" t="s">
        <v>58</v>
      </c>
      <c r="L6" s="26" t="s">
        <v>59</v>
      </c>
      <c r="M6" s="26" t="s">
        <v>60</v>
      </c>
      <c r="N6" s="26" t="s">
        <v>61</v>
      </c>
      <c r="O6" s="26" t="s">
        <v>62</v>
      </c>
      <c r="P6" s="26" t="s">
        <v>63</v>
      </c>
      <c r="Q6" s="26" t="s">
        <v>64</v>
      </c>
      <c r="R6" s="26" t="s">
        <v>65</v>
      </c>
      <c r="S6" s="26" t="s">
        <v>403</v>
      </c>
      <c r="T6" s="26" t="s">
        <v>66</v>
      </c>
      <c r="U6" s="26" t="s">
        <v>83</v>
      </c>
      <c r="V6" s="26" t="s">
        <v>84</v>
      </c>
      <c r="W6" s="26" t="s">
        <v>85</v>
      </c>
      <c r="X6" s="26" t="s">
        <v>86</v>
      </c>
      <c r="Y6" s="26" t="s">
        <v>87</v>
      </c>
      <c r="Z6" s="26" t="s">
        <v>97</v>
      </c>
      <c r="AA6" s="26" t="s">
        <v>98</v>
      </c>
      <c r="AB6" s="26" t="s">
        <v>99</v>
      </c>
      <c r="AC6" s="26" t="s">
        <v>150</v>
      </c>
      <c r="AD6" s="26" t="s">
        <v>105</v>
      </c>
      <c r="AE6" s="26" t="s">
        <v>101</v>
      </c>
      <c r="AF6" s="26" t="s">
        <v>102</v>
      </c>
      <c r="AG6" s="26" t="s">
        <v>103</v>
      </c>
      <c r="AH6" s="26" t="s">
        <v>104</v>
      </c>
      <c r="AI6" s="26" t="s">
        <v>73</v>
      </c>
      <c r="AJ6" s="26" t="s">
        <v>74</v>
      </c>
      <c r="AK6" s="26" t="s">
        <v>75</v>
      </c>
      <c r="AL6" s="26" t="s">
        <v>76</v>
      </c>
      <c r="AM6" s="26" t="s">
        <v>77</v>
      </c>
      <c r="AN6" s="26" t="s">
        <v>149</v>
      </c>
      <c r="AO6" s="26" t="s">
        <v>191</v>
      </c>
      <c r="AP6" s="26" t="s">
        <v>124</v>
      </c>
      <c r="AQ6" s="26" t="s">
        <v>23</v>
      </c>
      <c r="AR6" s="26" t="s">
        <v>27</v>
      </c>
      <c r="AS6" s="26"/>
      <c r="AT6" s="26"/>
      <c r="AU6" s="26"/>
      <c r="AV6" s="26"/>
      <c r="AW6" s="43">
        <f>SUM(G7:AV7)</f>
        <v>89589.83</v>
      </c>
      <c r="AX6" s="96">
        <f>AV7-AX7</f>
        <v>3633.4499999999989</v>
      </c>
      <c r="AY6" s="19"/>
    </row>
    <row r="7" spans="1:54" s="3" customFormat="1" x14ac:dyDescent="0.3">
      <c r="A7" s="24"/>
      <c r="E7" s="24"/>
      <c r="F7" s="83">
        <f>SUM(F8:F980)</f>
        <v>89589.829999999987</v>
      </c>
      <c r="G7" s="17">
        <f t="shared" ref="G7:AU7" si="0">SUM(G8:G986)</f>
        <v>14195.220000000001</v>
      </c>
      <c r="H7" s="17">
        <f t="shared" si="0"/>
        <v>872.44999999999982</v>
      </c>
      <c r="I7" s="17">
        <f t="shared" si="0"/>
        <v>762.07999999999993</v>
      </c>
      <c r="J7" s="17">
        <f t="shared" si="0"/>
        <v>0</v>
      </c>
      <c r="K7" s="17">
        <f t="shared" si="0"/>
        <v>0</v>
      </c>
      <c r="L7" s="17">
        <f t="shared" si="0"/>
        <v>565</v>
      </c>
      <c r="M7" s="17">
        <f t="shared" si="0"/>
        <v>2969.04</v>
      </c>
      <c r="N7" s="17">
        <f t="shared" si="0"/>
        <v>124.00000000000001</v>
      </c>
      <c r="O7" s="17">
        <f t="shared" si="0"/>
        <v>2230</v>
      </c>
      <c r="P7" s="17">
        <f t="shared" si="0"/>
        <v>0</v>
      </c>
      <c r="Q7" s="17">
        <f t="shared" si="0"/>
        <v>35.1</v>
      </c>
      <c r="R7" s="17">
        <f t="shared" si="0"/>
        <v>90</v>
      </c>
      <c r="S7" s="17">
        <f t="shared" si="0"/>
        <v>648</v>
      </c>
      <c r="T7" s="17">
        <f t="shared" si="0"/>
        <v>0</v>
      </c>
      <c r="U7" s="17">
        <f t="shared" si="0"/>
        <v>981</v>
      </c>
      <c r="V7" s="17">
        <f t="shared" si="0"/>
        <v>60</v>
      </c>
      <c r="W7" s="17">
        <f t="shared" si="0"/>
        <v>0</v>
      </c>
      <c r="X7" s="17">
        <f t="shared" si="0"/>
        <v>33</v>
      </c>
      <c r="Y7" s="17">
        <f t="shared" si="0"/>
        <v>35</v>
      </c>
      <c r="Z7" s="17">
        <f t="shared" si="0"/>
        <v>401.98</v>
      </c>
      <c r="AA7" s="17">
        <f t="shared" si="0"/>
        <v>13206.599999999999</v>
      </c>
      <c r="AB7" s="17">
        <f t="shared" si="0"/>
        <v>0</v>
      </c>
      <c r="AC7" s="17">
        <f t="shared" si="0"/>
        <v>433.3</v>
      </c>
      <c r="AD7" s="17">
        <f t="shared" si="0"/>
        <v>0</v>
      </c>
      <c r="AE7" s="17">
        <f t="shared" si="0"/>
        <v>7825</v>
      </c>
      <c r="AF7" s="17">
        <f t="shared" si="0"/>
        <v>18951.75</v>
      </c>
      <c r="AG7" s="17">
        <f t="shared" si="0"/>
        <v>275</v>
      </c>
      <c r="AH7" s="17">
        <f t="shared" si="0"/>
        <v>9179.76</v>
      </c>
      <c r="AI7" s="17">
        <f t="shared" si="0"/>
        <v>0</v>
      </c>
      <c r="AJ7" s="17">
        <f t="shared" si="0"/>
        <v>0</v>
      </c>
      <c r="AK7" s="17">
        <f t="shared" si="0"/>
        <v>850.92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7">
        <f t="shared" si="0"/>
        <v>4116.8</v>
      </c>
      <c r="AQ7" s="17">
        <f t="shared" si="0"/>
        <v>395.74</v>
      </c>
      <c r="AR7" s="17">
        <f t="shared" si="0"/>
        <v>0</v>
      </c>
      <c r="AS7" s="17">
        <f t="shared" si="0"/>
        <v>0</v>
      </c>
      <c r="AT7" s="17">
        <f t="shared" si="0"/>
        <v>0</v>
      </c>
      <c r="AU7" s="17">
        <f t="shared" si="0"/>
        <v>0</v>
      </c>
      <c r="AV7" s="17">
        <f>SUM(AV8:AV1005)</f>
        <v>10353.089999999998</v>
      </c>
      <c r="AW7" s="5">
        <f>SUM(AW8:AW2374)</f>
        <v>0</v>
      </c>
      <c r="AX7" s="5">
        <f>SUM(AX8:AX1005)</f>
        <v>6719.6399999999994</v>
      </c>
      <c r="AY7" s="15"/>
    </row>
    <row r="8" spans="1:54" s="3" customFormat="1" x14ac:dyDescent="0.3">
      <c r="A8" s="23">
        <v>45397</v>
      </c>
      <c r="B8" s="3" t="s">
        <v>259</v>
      </c>
      <c r="C8" s="3" t="s">
        <v>308</v>
      </c>
      <c r="D8" s="3" t="s">
        <v>23</v>
      </c>
      <c r="E8" s="24" t="s">
        <v>260</v>
      </c>
      <c r="F8" s="5">
        <v>31.19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>
        <v>31.19</v>
      </c>
      <c r="AR8" s="5"/>
      <c r="AS8" s="5"/>
      <c r="AT8" s="5"/>
      <c r="AU8" s="5"/>
      <c r="AV8" s="5"/>
      <c r="AW8" s="5">
        <f t="shared" ref="AW8:AW13" si="1">F8-G8-H8-I8-J8-K8-L8-M8-N8-O8-P8-Q8-R8-S8-T8-U8-V8-W8-X8-Y8-Z8-AA8-AB8-AC8-AD8-AE8-AF8-AG8-AH8-AI8-AJ8-AK8-AL8-AM8-AN8-AO8-AP8-AQ8-AR8-AS8-AT8-AU8-AV8</f>
        <v>0</v>
      </c>
    </row>
    <row r="9" spans="1:54" s="3" customFormat="1" x14ac:dyDescent="0.3">
      <c r="A9" s="23">
        <v>45403</v>
      </c>
      <c r="B9" s="3" t="s">
        <v>254</v>
      </c>
      <c r="C9" s="3" t="s">
        <v>261</v>
      </c>
      <c r="D9" s="3" t="s">
        <v>23</v>
      </c>
      <c r="E9" s="24" t="s">
        <v>223</v>
      </c>
      <c r="F9" s="5">
        <v>5</v>
      </c>
      <c r="G9" s="5"/>
      <c r="H9" s="5"/>
      <c r="I9" s="5"/>
      <c r="J9" s="5"/>
      <c r="K9" s="5"/>
      <c r="L9" s="5"/>
      <c r="M9" s="5"/>
      <c r="N9" s="5">
        <v>5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>
        <f t="shared" si="1"/>
        <v>0</v>
      </c>
      <c r="AY9" s="5"/>
    </row>
    <row r="10" spans="1:54" x14ac:dyDescent="0.3">
      <c r="A10" s="23">
        <v>45429</v>
      </c>
      <c r="B10" s="3" t="s">
        <v>279</v>
      </c>
      <c r="C10" s="3" t="s">
        <v>280</v>
      </c>
      <c r="D10" s="3" t="s">
        <v>23</v>
      </c>
      <c r="E10" s="24" t="s">
        <v>286</v>
      </c>
      <c r="F10" s="5">
        <v>200</v>
      </c>
      <c r="G10" s="5"/>
      <c r="H10" s="5"/>
      <c r="I10" s="5"/>
      <c r="J10" s="5"/>
      <c r="K10" s="5"/>
      <c r="L10" s="5"/>
      <c r="M10" s="5"/>
      <c r="N10" s="5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5">
        <v>200</v>
      </c>
      <c r="AR10" s="98"/>
      <c r="AS10" s="98"/>
      <c r="AT10" s="98"/>
      <c r="AU10" s="98"/>
      <c r="AV10" s="98"/>
      <c r="AW10" s="5">
        <f t="shared" si="1"/>
        <v>0</v>
      </c>
      <c r="AX10" s="98"/>
      <c r="AY10" s="98"/>
    </row>
    <row r="11" spans="1:54" x14ac:dyDescent="0.3">
      <c r="A11" s="23">
        <v>45433</v>
      </c>
      <c r="B11" s="3" t="s">
        <v>254</v>
      </c>
      <c r="C11" s="3" t="s">
        <v>261</v>
      </c>
      <c r="D11" s="3" t="s">
        <v>23</v>
      </c>
      <c r="E11" s="24" t="s">
        <v>223</v>
      </c>
      <c r="F11" s="5">
        <v>5</v>
      </c>
      <c r="G11" s="5"/>
      <c r="H11" s="5"/>
      <c r="I11" s="5"/>
      <c r="J11" s="5"/>
      <c r="K11" s="5"/>
      <c r="L11" s="5"/>
      <c r="M11" s="5"/>
      <c r="N11" s="5">
        <v>5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5">
        <f t="shared" si="1"/>
        <v>0</v>
      </c>
      <c r="AY11" s="98"/>
    </row>
    <row r="12" spans="1:54" x14ac:dyDescent="0.3">
      <c r="A12" s="23">
        <v>45464</v>
      </c>
      <c r="B12" s="3" t="s">
        <v>254</v>
      </c>
      <c r="C12" s="3" t="s">
        <v>261</v>
      </c>
      <c r="D12" s="3" t="s">
        <v>23</v>
      </c>
      <c r="E12" s="24" t="s">
        <v>223</v>
      </c>
      <c r="F12" s="5">
        <v>5</v>
      </c>
      <c r="G12" s="5"/>
      <c r="H12" s="5"/>
      <c r="I12" s="5"/>
      <c r="J12" s="5"/>
      <c r="K12" s="5"/>
      <c r="L12" s="5"/>
      <c r="M12" s="5"/>
      <c r="N12" s="5">
        <v>5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5"/>
      <c r="AR12" s="98"/>
      <c r="AS12" s="98"/>
      <c r="AT12" s="98"/>
      <c r="AU12" s="98"/>
      <c r="AV12" s="98"/>
      <c r="AW12" s="5">
        <f t="shared" si="1"/>
        <v>0</v>
      </c>
      <c r="AX12" s="5"/>
      <c r="AY12" s="98"/>
    </row>
    <row r="13" spans="1:54" s="103" customFormat="1" ht="15" thickBot="1" x14ac:dyDescent="0.35">
      <c r="A13" s="131">
        <v>45471</v>
      </c>
      <c r="B13" s="117" t="s">
        <v>290</v>
      </c>
      <c r="C13" s="117" t="s">
        <v>291</v>
      </c>
      <c r="D13" s="117" t="s">
        <v>23</v>
      </c>
      <c r="E13" s="135" t="s">
        <v>289</v>
      </c>
      <c r="F13" s="118">
        <v>18.079999999999998</v>
      </c>
      <c r="G13" s="118"/>
      <c r="H13" s="118"/>
      <c r="I13" s="118"/>
      <c r="J13" s="118"/>
      <c r="K13" s="118"/>
      <c r="L13" s="118"/>
      <c r="M13" s="118"/>
      <c r="N13" s="118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18">
        <v>18.079999999999998</v>
      </c>
      <c r="AR13" s="104"/>
      <c r="AS13" s="104"/>
      <c r="AT13" s="104"/>
      <c r="AU13" s="104"/>
      <c r="AV13" s="104"/>
      <c r="AW13" s="118">
        <f t="shared" si="1"/>
        <v>0</v>
      </c>
      <c r="AX13" s="118">
        <f>SUM(AV8:AV13)</f>
        <v>0</v>
      </c>
      <c r="AY13" s="104"/>
    </row>
    <row r="14" spans="1:54" x14ac:dyDescent="0.3">
      <c r="A14" s="16">
        <v>45481</v>
      </c>
      <c r="B14" s="3" t="s">
        <v>305</v>
      </c>
      <c r="C14" s="3" t="s">
        <v>306</v>
      </c>
      <c r="D14" s="3" t="s">
        <v>23</v>
      </c>
      <c r="E14" s="24" t="s">
        <v>307</v>
      </c>
      <c r="F14" s="5">
        <v>805.1</v>
      </c>
      <c r="G14" s="5"/>
      <c r="H14" s="5"/>
      <c r="I14" s="5"/>
      <c r="J14" s="5"/>
      <c r="K14" s="5"/>
      <c r="L14" s="5"/>
      <c r="M14" s="5"/>
      <c r="N14" s="5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5">
        <v>670.92</v>
      </c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5">
        <v>134.18</v>
      </c>
      <c r="AW14" s="5">
        <f t="shared" ref="AW14:AW52" si="2">F14-G14-H14-I14-J14-K14-L14-M14-N14-O14-P14-Q14-R14-S14-T14-U14-V14-W14-X14-Y14-Z14-AA14-AB14-AC14-AD14-AE14-AF14-AG14-AH14-AI14-AJ14-AK14-AL14-AM14-AN14-AO14-AP14-AQ14-AR14-AS14-AT14-AU14-AV14</f>
        <v>0</v>
      </c>
      <c r="AX14" s="98"/>
      <c r="AY14" s="98"/>
    </row>
    <row r="15" spans="1:54" s="3" customFormat="1" x14ac:dyDescent="0.3">
      <c r="A15" s="16">
        <v>45482</v>
      </c>
      <c r="B15" s="3" t="s">
        <v>259</v>
      </c>
      <c r="C15" s="3" t="s">
        <v>308</v>
      </c>
      <c r="D15" s="3" t="s">
        <v>23</v>
      </c>
      <c r="E15" s="24" t="s">
        <v>309</v>
      </c>
      <c r="F15" s="5">
        <v>31.19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>
        <v>31.19</v>
      </c>
      <c r="AR15" s="5"/>
      <c r="AS15" s="5"/>
      <c r="AT15" s="5"/>
      <c r="AU15" s="5"/>
      <c r="AV15" s="5"/>
      <c r="AW15" s="5">
        <f t="shared" si="2"/>
        <v>0</v>
      </c>
      <c r="AY15" s="5"/>
    </row>
    <row r="16" spans="1:54" s="3" customFormat="1" x14ac:dyDescent="0.3">
      <c r="A16" s="16">
        <v>45494</v>
      </c>
      <c r="B16" s="3" t="s">
        <v>254</v>
      </c>
      <c r="C16" s="3" t="s">
        <v>261</v>
      </c>
      <c r="D16" s="3" t="s">
        <v>23</v>
      </c>
      <c r="E16" s="24" t="s">
        <v>223</v>
      </c>
      <c r="F16" s="5">
        <v>5</v>
      </c>
      <c r="G16" s="5"/>
      <c r="H16" s="5"/>
      <c r="I16" s="5"/>
      <c r="J16" s="5"/>
      <c r="K16" s="5"/>
      <c r="L16" s="5"/>
      <c r="M16" s="5"/>
      <c r="N16" s="5">
        <v>5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>
        <f t="shared" si="2"/>
        <v>0</v>
      </c>
      <c r="AY16" s="5"/>
    </row>
    <row r="17" spans="1:51" s="3" customFormat="1" x14ac:dyDescent="0.3">
      <c r="A17" s="16">
        <v>45525</v>
      </c>
      <c r="B17" s="3" t="s">
        <v>254</v>
      </c>
      <c r="C17" s="3" t="s">
        <v>261</v>
      </c>
      <c r="D17" s="3" t="s">
        <v>23</v>
      </c>
      <c r="E17" s="24" t="s">
        <v>223</v>
      </c>
      <c r="F17" s="5">
        <v>5</v>
      </c>
      <c r="G17" s="5"/>
      <c r="H17" s="5"/>
      <c r="I17" s="5"/>
      <c r="J17" s="5"/>
      <c r="K17" s="5"/>
      <c r="L17" s="5"/>
      <c r="M17" s="5"/>
      <c r="N17" s="5">
        <v>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>
        <f t="shared" si="2"/>
        <v>0</v>
      </c>
      <c r="AX17" s="5"/>
      <c r="AY17" s="5"/>
    </row>
    <row r="18" spans="1:51" x14ac:dyDescent="0.3">
      <c r="A18" s="16">
        <v>45554</v>
      </c>
      <c r="B18" s="3" t="s">
        <v>290</v>
      </c>
      <c r="C18" s="3" t="s">
        <v>291</v>
      </c>
      <c r="D18" s="3" t="s">
        <v>23</v>
      </c>
      <c r="E18" s="24" t="s">
        <v>310</v>
      </c>
      <c r="F18" s="5">
        <v>16.739999999999998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>
        <v>16.739999999999998</v>
      </c>
      <c r="AR18" s="98"/>
      <c r="AS18" s="98"/>
      <c r="AT18" s="98"/>
      <c r="AU18" s="98"/>
      <c r="AV18" s="98"/>
      <c r="AW18" s="5">
        <f t="shared" si="2"/>
        <v>0</v>
      </c>
      <c r="AX18" s="98"/>
      <c r="AY18" s="98"/>
    </row>
    <row r="19" spans="1:51" s="103" customFormat="1" ht="15" thickBot="1" x14ac:dyDescent="0.35">
      <c r="A19" s="134">
        <v>45556</v>
      </c>
      <c r="B19" s="117" t="s">
        <v>254</v>
      </c>
      <c r="C19" s="117" t="s">
        <v>261</v>
      </c>
      <c r="D19" s="117" t="s">
        <v>23</v>
      </c>
      <c r="E19" s="135" t="s">
        <v>223</v>
      </c>
      <c r="F19" s="118">
        <v>5</v>
      </c>
      <c r="G19" s="118"/>
      <c r="H19" s="118"/>
      <c r="I19" s="118"/>
      <c r="J19" s="118"/>
      <c r="K19" s="118"/>
      <c r="L19" s="118"/>
      <c r="M19" s="118"/>
      <c r="N19" s="118">
        <v>5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18">
        <f t="shared" si="2"/>
        <v>0</v>
      </c>
      <c r="AX19" s="118">
        <f>SUM(AV14:AV19)</f>
        <v>134.18</v>
      </c>
      <c r="AY19" s="104"/>
    </row>
    <row r="20" spans="1:51" x14ac:dyDescent="0.3">
      <c r="A20" s="16">
        <v>45580</v>
      </c>
      <c r="B20" s="3" t="s">
        <v>259</v>
      </c>
      <c r="C20" s="3" t="s">
        <v>336</v>
      </c>
      <c r="D20" s="3" t="s">
        <v>23</v>
      </c>
      <c r="E20" s="24" t="s">
        <v>337</v>
      </c>
      <c r="F20" s="5">
        <v>31.19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>
        <v>31.19</v>
      </c>
      <c r="AR20" s="5"/>
      <c r="AS20" s="5"/>
      <c r="AT20" s="5"/>
      <c r="AU20" s="5"/>
      <c r="AV20" s="5"/>
      <c r="AW20" s="5">
        <f t="shared" si="2"/>
        <v>0</v>
      </c>
      <c r="AY20" s="98"/>
    </row>
    <row r="21" spans="1:51" x14ac:dyDescent="0.3">
      <c r="A21" s="16">
        <v>45586</v>
      </c>
      <c r="B21" s="3" t="s">
        <v>254</v>
      </c>
      <c r="C21" s="3" t="s">
        <v>261</v>
      </c>
      <c r="D21" s="3" t="s">
        <v>23</v>
      </c>
      <c r="E21" s="24" t="s">
        <v>223</v>
      </c>
      <c r="F21" s="5">
        <v>5</v>
      </c>
      <c r="G21" s="5"/>
      <c r="H21" s="5"/>
      <c r="I21" s="5"/>
      <c r="J21" s="5"/>
      <c r="K21" s="5"/>
      <c r="L21" s="5"/>
      <c r="M21" s="5"/>
      <c r="N21" s="5">
        <v>5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5">
        <f t="shared" si="2"/>
        <v>0</v>
      </c>
      <c r="AX21" s="98"/>
      <c r="AY21" s="98"/>
    </row>
    <row r="22" spans="1:51" x14ac:dyDescent="0.3">
      <c r="A22" s="16">
        <v>45617</v>
      </c>
      <c r="B22" s="3" t="s">
        <v>254</v>
      </c>
      <c r="C22" s="3" t="s">
        <v>261</v>
      </c>
      <c r="D22" s="3" t="s">
        <v>23</v>
      </c>
      <c r="E22" s="24" t="s">
        <v>223</v>
      </c>
      <c r="F22" s="5">
        <v>5.8</v>
      </c>
      <c r="G22" s="5"/>
      <c r="H22" s="5"/>
      <c r="I22" s="5"/>
      <c r="J22" s="5"/>
      <c r="K22" s="5"/>
      <c r="L22" s="5"/>
      <c r="M22" s="5"/>
      <c r="N22" s="5">
        <v>5.8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98"/>
      <c r="AS22" s="98"/>
      <c r="AT22" s="98"/>
      <c r="AU22" s="98"/>
      <c r="AV22" s="98"/>
      <c r="AW22" s="5">
        <f t="shared" si="2"/>
        <v>0</v>
      </c>
      <c r="AX22" s="98"/>
      <c r="AY22" s="98"/>
    </row>
    <row r="23" spans="1:51" x14ac:dyDescent="0.3">
      <c r="A23" s="16">
        <v>45645</v>
      </c>
      <c r="B23" s="3" t="s">
        <v>358</v>
      </c>
      <c r="C23" s="3" t="s">
        <v>291</v>
      </c>
      <c r="D23" s="3" t="s">
        <v>23</v>
      </c>
      <c r="E23" s="24" t="s">
        <v>378</v>
      </c>
      <c r="F23" s="5">
        <v>18.170000000000002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>
        <v>18.170000000000002</v>
      </c>
      <c r="AR23" s="98"/>
      <c r="AS23" s="98"/>
      <c r="AT23" s="98"/>
      <c r="AU23" s="98"/>
      <c r="AV23" s="98"/>
      <c r="AW23" s="5">
        <f t="shared" si="2"/>
        <v>0</v>
      </c>
      <c r="AX23" s="98"/>
      <c r="AY23" s="98"/>
    </row>
    <row r="24" spans="1:51" s="103" customFormat="1" ht="15" thickBot="1" x14ac:dyDescent="0.35">
      <c r="A24" s="134">
        <v>45647</v>
      </c>
      <c r="B24" s="117" t="s">
        <v>254</v>
      </c>
      <c r="C24" s="117" t="s">
        <v>261</v>
      </c>
      <c r="D24" s="117" t="s">
        <v>23</v>
      </c>
      <c r="E24" s="135" t="s">
        <v>223</v>
      </c>
      <c r="F24" s="118">
        <v>5</v>
      </c>
      <c r="G24" s="118"/>
      <c r="H24" s="118"/>
      <c r="I24" s="118"/>
      <c r="J24" s="118"/>
      <c r="K24" s="118"/>
      <c r="L24" s="118"/>
      <c r="M24" s="118"/>
      <c r="N24" s="118">
        <v>5</v>
      </c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04"/>
      <c r="AS24" s="104"/>
      <c r="AT24" s="104"/>
      <c r="AU24" s="104"/>
      <c r="AV24" s="104"/>
      <c r="AW24" s="118">
        <f t="shared" si="2"/>
        <v>0</v>
      </c>
      <c r="AX24" s="118">
        <f>SUM(AV20:AV24)</f>
        <v>0</v>
      </c>
      <c r="AY24" s="104"/>
    </row>
    <row r="25" spans="1:51" x14ac:dyDescent="0.3">
      <c r="A25" s="16">
        <v>45301</v>
      </c>
      <c r="B25" s="3" t="s">
        <v>83</v>
      </c>
      <c r="C25" s="3" t="s">
        <v>64</v>
      </c>
      <c r="D25" s="3" t="s">
        <v>23</v>
      </c>
      <c r="E25" s="24" t="s">
        <v>379</v>
      </c>
      <c r="F25" s="5">
        <v>35.1</v>
      </c>
      <c r="G25" s="5"/>
      <c r="H25" s="5"/>
      <c r="I25" s="5"/>
      <c r="J25" s="5"/>
      <c r="K25" s="5"/>
      <c r="L25" s="5"/>
      <c r="M25" s="5"/>
      <c r="N25" s="5"/>
      <c r="O25" s="98"/>
      <c r="P25" s="98"/>
      <c r="Q25" s="5">
        <v>35.1</v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5">
        <f t="shared" si="2"/>
        <v>0</v>
      </c>
      <c r="AX25" s="5"/>
      <c r="AY25" s="98"/>
    </row>
    <row r="26" spans="1:51" x14ac:dyDescent="0.3">
      <c r="A26" s="16">
        <v>45301</v>
      </c>
      <c r="B26" s="3" t="s">
        <v>284</v>
      </c>
      <c r="C26" s="3" t="s">
        <v>127</v>
      </c>
      <c r="D26" s="3" t="s">
        <v>23</v>
      </c>
      <c r="E26" s="24" t="s">
        <v>380</v>
      </c>
      <c r="F26" s="5">
        <v>1219.99</v>
      </c>
      <c r="G26" s="5"/>
      <c r="H26" s="5"/>
      <c r="I26" s="5"/>
      <c r="J26" s="5"/>
      <c r="K26" s="5"/>
      <c r="L26" s="5"/>
      <c r="M26" s="5"/>
      <c r="N26" s="5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5">
        <v>1016.66</v>
      </c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5"/>
      <c r="AR26" s="5"/>
      <c r="AS26" s="5"/>
      <c r="AT26" s="5"/>
      <c r="AU26" s="5"/>
      <c r="AV26" s="5">
        <v>203.33</v>
      </c>
      <c r="AW26" s="5">
        <f t="shared" si="2"/>
        <v>0</v>
      </c>
      <c r="AX26" s="98"/>
      <c r="AY26" s="98"/>
    </row>
    <row r="27" spans="1:51" x14ac:dyDescent="0.3">
      <c r="A27" s="16">
        <v>45672</v>
      </c>
      <c r="B27" s="3" t="s">
        <v>259</v>
      </c>
      <c r="C27" s="3" t="s">
        <v>357</v>
      </c>
      <c r="D27" s="3" t="s">
        <v>23</v>
      </c>
      <c r="E27" s="24" t="s">
        <v>404</v>
      </c>
      <c r="F27" s="5">
        <v>31.19</v>
      </c>
      <c r="G27" s="5"/>
      <c r="H27" s="5"/>
      <c r="I27" s="5"/>
      <c r="J27" s="5"/>
      <c r="K27" s="5"/>
      <c r="L27" s="5"/>
      <c r="M27" s="5"/>
      <c r="N27" s="5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5">
        <v>31.19</v>
      </c>
      <c r="AR27" s="5"/>
      <c r="AS27" s="5"/>
      <c r="AT27" s="5"/>
      <c r="AU27" s="5"/>
      <c r="AV27" s="5"/>
      <c r="AW27" s="5">
        <f t="shared" si="2"/>
        <v>0</v>
      </c>
      <c r="AX27" s="98"/>
      <c r="AY27" s="98"/>
    </row>
    <row r="28" spans="1:51" x14ac:dyDescent="0.3">
      <c r="A28" s="16">
        <v>45678</v>
      </c>
      <c r="B28" s="3" t="s">
        <v>254</v>
      </c>
      <c r="C28" s="3" t="s">
        <v>261</v>
      </c>
      <c r="D28" s="3" t="s">
        <v>23</v>
      </c>
      <c r="E28" s="24" t="s">
        <v>223</v>
      </c>
      <c r="F28" s="5">
        <v>6.6</v>
      </c>
      <c r="G28" s="5"/>
      <c r="H28" s="5"/>
      <c r="I28" s="5"/>
      <c r="J28" s="5"/>
      <c r="K28" s="5"/>
      <c r="L28" s="5"/>
      <c r="M28" s="5"/>
      <c r="N28" s="5">
        <v>6.6</v>
      </c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5"/>
      <c r="AR28" s="5"/>
      <c r="AS28" s="5"/>
      <c r="AT28" s="5"/>
      <c r="AU28" s="5"/>
      <c r="AV28" s="5"/>
      <c r="AW28" s="5">
        <f t="shared" si="2"/>
        <v>0</v>
      </c>
      <c r="AX28" s="98"/>
      <c r="AY28" s="98"/>
    </row>
    <row r="29" spans="1:51" x14ac:dyDescent="0.3">
      <c r="A29" s="16">
        <v>45709</v>
      </c>
      <c r="B29" s="3" t="s">
        <v>254</v>
      </c>
      <c r="C29" s="3" t="s">
        <v>261</v>
      </c>
      <c r="D29" s="3" t="s">
        <v>23</v>
      </c>
      <c r="E29" s="24" t="s">
        <v>223</v>
      </c>
      <c r="F29" s="5">
        <v>5</v>
      </c>
      <c r="G29" s="5"/>
      <c r="H29" s="5"/>
      <c r="I29" s="5"/>
      <c r="J29" s="5"/>
      <c r="K29" s="5"/>
      <c r="L29" s="5"/>
      <c r="M29" s="5"/>
      <c r="N29" s="5">
        <v>5</v>
      </c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5"/>
      <c r="AR29" s="98"/>
      <c r="AS29" s="98"/>
      <c r="AT29" s="98"/>
      <c r="AU29" s="98"/>
      <c r="AV29" s="98"/>
      <c r="AW29" s="5">
        <f t="shared" si="2"/>
        <v>0</v>
      </c>
      <c r="AX29" s="98"/>
      <c r="AY29" s="98"/>
    </row>
    <row r="30" spans="1:51" s="3" customFormat="1" x14ac:dyDescent="0.3">
      <c r="A30" s="16">
        <v>45735</v>
      </c>
      <c r="B30" s="3" t="s">
        <v>358</v>
      </c>
      <c r="C30" s="3" t="s">
        <v>291</v>
      </c>
      <c r="D30" s="3" t="s">
        <v>23</v>
      </c>
      <c r="E30" s="24" t="s">
        <v>420</v>
      </c>
      <c r="F30" s="5">
        <v>17.989999999999998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>
        <v>17.989999999999998</v>
      </c>
      <c r="AR30" s="5"/>
      <c r="AS30" s="5"/>
      <c r="AT30" s="5"/>
      <c r="AU30" s="5"/>
      <c r="AV30" s="5"/>
      <c r="AW30" s="5">
        <f t="shared" si="2"/>
        <v>0</v>
      </c>
      <c r="AX30" s="5"/>
      <c r="AY30" s="5"/>
    </row>
    <row r="31" spans="1:51" s="117" customFormat="1" ht="15" thickBot="1" x14ac:dyDescent="0.35">
      <c r="A31" s="134">
        <v>45737</v>
      </c>
      <c r="B31" s="117" t="s">
        <v>254</v>
      </c>
      <c r="C31" s="117" t="s">
        <v>261</v>
      </c>
      <c r="D31" s="117" t="s">
        <v>23</v>
      </c>
      <c r="E31" s="24" t="s">
        <v>223</v>
      </c>
      <c r="F31" s="118">
        <v>5</v>
      </c>
      <c r="G31" s="118"/>
      <c r="H31" s="118"/>
      <c r="I31" s="118"/>
      <c r="J31" s="118"/>
      <c r="K31" s="118"/>
      <c r="L31" s="118"/>
      <c r="M31" s="118"/>
      <c r="N31" s="118">
        <v>5</v>
      </c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>
        <f t="shared" si="2"/>
        <v>0</v>
      </c>
      <c r="AX31" s="118"/>
      <c r="AY31" s="118"/>
    </row>
    <row r="32" spans="1:51" s="3" customFormat="1" x14ac:dyDescent="0.3">
      <c r="A32" s="188">
        <v>44642</v>
      </c>
      <c r="B32" s="92" t="s">
        <v>400</v>
      </c>
      <c r="C32" s="92" t="s">
        <v>401</v>
      </c>
      <c r="D32" s="92" t="s">
        <v>262</v>
      </c>
      <c r="E32" s="189">
        <v>201009</v>
      </c>
      <c r="F32" s="91">
        <v>-30</v>
      </c>
      <c r="G32" s="5"/>
      <c r="H32" s="5"/>
      <c r="I32" s="91">
        <v>-30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>
        <f t="shared" si="2"/>
        <v>0</v>
      </c>
      <c r="AX32" s="5"/>
      <c r="AY32" s="5"/>
    </row>
    <row r="33" spans="1:51" s="3" customFormat="1" x14ac:dyDescent="0.3">
      <c r="A33" s="16">
        <v>45385</v>
      </c>
      <c r="B33" s="3" t="s">
        <v>263</v>
      </c>
      <c r="C33" s="3" t="s">
        <v>42</v>
      </c>
      <c r="D33" s="3" t="s">
        <v>262</v>
      </c>
      <c r="E33" s="24" t="s">
        <v>264</v>
      </c>
      <c r="F33" s="5">
        <v>1634.28</v>
      </c>
      <c r="G33" s="5">
        <v>1634.28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>
        <f t="shared" si="2"/>
        <v>0</v>
      </c>
      <c r="AY33" s="5"/>
    </row>
    <row r="34" spans="1:51" s="3" customFormat="1" x14ac:dyDescent="0.3">
      <c r="A34" s="16">
        <v>45385</v>
      </c>
      <c r="B34" s="3" t="s">
        <v>265</v>
      </c>
      <c r="C34" s="3" t="s">
        <v>126</v>
      </c>
      <c r="D34" s="3" t="s">
        <v>262</v>
      </c>
      <c r="E34" s="24">
        <v>1</v>
      </c>
      <c r="F34" s="5">
        <v>162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>
        <v>162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>
        <f t="shared" si="2"/>
        <v>0</v>
      </c>
      <c r="AY34" s="5"/>
    </row>
    <row r="35" spans="1:51" s="3" customFormat="1" x14ac:dyDescent="0.3">
      <c r="A35" s="16">
        <v>45385</v>
      </c>
      <c r="B35" s="3" t="s">
        <v>266</v>
      </c>
      <c r="C35" s="3" t="s">
        <v>267</v>
      </c>
      <c r="D35" s="3" t="s">
        <v>262</v>
      </c>
      <c r="E35" s="24">
        <v>2</v>
      </c>
      <c r="F35" s="5">
        <v>460</v>
      </c>
      <c r="G35" s="5"/>
      <c r="H35" s="5"/>
      <c r="I35" s="5"/>
      <c r="J35" s="5"/>
      <c r="K35" s="5"/>
      <c r="L35" s="5"/>
      <c r="M35" s="5"/>
      <c r="N35" s="5"/>
      <c r="O35" s="5">
        <v>460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>
        <f t="shared" si="2"/>
        <v>0</v>
      </c>
      <c r="AX35" s="5"/>
      <c r="AY35" s="5"/>
    </row>
    <row r="36" spans="1:51" s="3" customFormat="1" x14ac:dyDescent="0.3">
      <c r="A36" s="16">
        <v>45390</v>
      </c>
      <c r="B36" s="3" t="s">
        <v>263</v>
      </c>
      <c r="C36" s="3" t="s">
        <v>42</v>
      </c>
      <c r="D36" s="3" t="s">
        <v>262</v>
      </c>
      <c r="E36" s="24" t="s">
        <v>264</v>
      </c>
      <c r="F36" s="5">
        <v>732.13</v>
      </c>
      <c r="G36" s="5">
        <v>732.13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>
        <f t="shared" si="2"/>
        <v>0</v>
      </c>
      <c r="AY36" s="5"/>
    </row>
    <row r="37" spans="1:51" s="3" customFormat="1" x14ac:dyDescent="0.3">
      <c r="A37" s="16">
        <v>45392</v>
      </c>
      <c r="B37" s="3" t="s">
        <v>218</v>
      </c>
      <c r="C37" s="3" t="s">
        <v>268</v>
      </c>
      <c r="D37" s="3" t="s">
        <v>262</v>
      </c>
      <c r="E37" s="24" t="s">
        <v>223</v>
      </c>
      <c r="F37" s="5">
        <v>60</v>
      </c>
      <c r="G37" s="5"/>
      <c r="H37" s="5"/>
      <c r="I37" s="5">
        <v>60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>
        <f t="shared" si="2"/>
        <v>0</v>
      </c>
      <c r="AX37" s="5"/>
      <c r="AY37" s="5"/>
    </row>
    <row r="38" spans="1:51" s="3" customFormat="1" x14ac:dyDescent="0.3">
      <c r="A38" s="16">
        <v>45401</v>
      </c>
      <c r="B38" s="3" t="s">
        <v>269</v>
      </c>
      <c r="C38" s="3" t="s">
        <v>158</v>
      </c>
      <c r="D38" s="3" t="s">
        <v>262</v>
      </c>
      <c r="E38" s="24">
        <v>3</v>
      </c>
      <c r="F38" s="5">
        <v>240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>
        <v>240</v>
      </c>
      <c r="AW38" s="5">
        <f t="shared" si="2"/>
        <v>0</v>
      </c>
      <c r="AY38" s="5"/>
    </row>
    <row r="39" spans="1:51" x14ac:dyDescent="0.3">
      <c r="A39" s="16">
        <v>45401</v>
      </c>
      <c r="B39" s="3" t="s">
        <v>269</v>
      </c>
      <c r="C39" s="3" t="s">
        <v>158</v>
      </c>
      <c r="D39" s="3" t="s">
        <v>262</v>
      </c>
      <c r="E39" s="24">
        <v>3</v>
      </c>
      <c r="F39" s="5">
        <v>4000</v>
      </c>
      <c r="G39" s="98"/>
      <c r="H39" s="5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5">
        <v>3200</v>
      </c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5">
        <v>800</v>
      </c>
      <c r="AW39" s="5">
        <f t="shared" si="2"/>
        <v>0</v>
      </c>
      <c r="AY39" s="98"/>
    </row>
    <row r="40" spans="1:51" x14ac:dyDescent="0.3">
      <c r="A40" s="16">
        <v>45403</v>
      </c>
      <c r="B40" s="3" t="s">
        <v>254</v>
      </c>
      <c r="C40" s="3" t="s">
        <v>261</v>
      </c>
      <c r="D40" s="3" t="s">
        <v>262</v>
      </c>
      <c r="E40" s="24" t="s">
        <v>223</v>
      </c>
      <c r="F40" s="5">
        <v>5</v>
      </c>
      <c r="G40" s="98"/>
      <c r="H40" s="98"/>
      <c r="I40" s="98"/>
      <c r="J40" s="98"/>
      <c r="K40" s="98"/>
      <c r="L40" s="98"/>
      <c r="M40" s="98"/>
      <c r="N40" s="5">
        <v>5</v>
      </c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>
        <f t="shared" si="2"/>
        <v>0</v>
      </c>
      <c r="AX40" s="98"/>
      <c r="AY40" s="98"/>
    </row>
    <row r="41" spans="1:51" x14ac:dyDescent="0.3">
      <c r="A41" s="16">
        <v>45403</v>
      </c>
      <c r="B41" s="3" t="s">
        <v>269</v>
      </c>
      <c r="C41" s="3" t="s">
        <v>158</v>
      </c>
      <c r="D41" s="3" t="s">
        <v>262</v>
      </c>
      <c r="E41" s="24">
        <v>3</v>
      </c>
      <c r="F41" s="5">
        <v>2000</v>
      </c>
      <c r="G41" s="5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5">
        <v>2000</v>
      </c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5">
        <f t="shared" si="2"/>
        <v>0</v>
      </c>
      <c r="AY41" s="98"/>
    </row>
    <row r="42" spans="1:51" x14ac:dyDescent="0.3">
      <c r="A42" s="16">
        <v>45404</v>
      </c>
      <c r="B42" s="3" t="s">
        <v>259</v>
      </c>
      <c r="C42" s="3" t="s">
        <v>270</v>
      </c>
      <c r="D42" s="3" t="s">
        <v>262</v>
      </c>
      <c r="E42" s="24">
        <v>4</v>
      </c>
      <c r="F42" s="5">
        <v>10</v>
      </c>
      <c r="G42" s="98"/>
      <c r="H42" s="98"/>
      <c r="I42" s="5"/>
      <c r="J42" s="98"/>
      <c r="K42" s="98"/>
      <c r="L42" s="98"/>
      <c r="M42" s="98"/>
      <c r="N42" s="98"/>
      <c r="O42" s="98"/>
      <c r="P42" s="98"/>
      <c r="Q42" s="98"/>
      <c r="R42" s="5">
        <v>10</v>
      </c>
      <c r="S42" s="98"/>
      <c r="T42" s="98"/>
      <c r="U42" s="5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5">
        <f t="shared" si="2"/>
        <v>0</v>
      </c>
      <c r="AY42" s="98"/>
    </row>
    <row r="43" spans="1:51" x14ac:dyDescent="0.3">
      <c r="A43" s="16">
        <v>45405</v>
      </c>
      <c r="B43" s="3" t="s">
        <v>271</v>
      </c>
      <c r="C43" s="3" t="s">
        <v>272</v>
      </c>
      <c r="D43" s="3" t="s">
        <v>262</v>
      </c>
      <c r="E43" s="24">
        <v>5</v>
      </c>
      <c r="F43" s="5">
        <v>16.84</v>
      </c>
      <c r="G43" s="98"/>
      <c r="H43" s="5">
        <v>14.03</v>
      </c>
      <c r="I43" s="98"/>
      <c r="J43" s="98"/>
      <c r="K43" s="98"/>
      <c r="L43" s="5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5">
        <v>2.81</v>
      </c>
      <c r="AW43" s="5">
        <f t="shared" si="2"/>
        <v>0</v>
      </c>
      <c r="AY43" s="98"/>
    </row>
    <row r="44" spans="1:51" x14ac:dyDescent="0.3">
      <c r="A44" s="16">
        <v>45408</v>
      </c>
      <c r="B44" s="3" t="s">
        <v>273</v>
      </c>
      <c r="C44" s="3" t="s">
        <v>274</v>
      </c>
      <c r="D44" s="3" t="s">
        <v>262</v>
      </c>
      <c r="E44" s="24">
        <v>6</v>
      </c>
      <c r="F44" s="5">
        <v>125</v>
      </c>
      <c r="G44" s="98"/>
      <c r="H44" s="98"/>
      <c r="I44" s="98"/>
      <c r="J44" s="98"/>
      <c r="K44" s="98"/>
      <c r="L44" s="5">
        <v>125</v>
      </c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>
        <f t="shared" si="2"/>
        <v>0</v>
      </c>
      <c r="AY44" s="98"/>
    </row>
    <row r="45" spans="1:51" x14ac:dyDescent="0.3">
      <c r="A45" s="16">
        <v>45415</v>
      </c>
      <c r="B45" s="3" t="s">
        <v>281</v>
      </c>
      <c r="C45" s="3" t="s">
        <v>282</v>
      </c>
      <c r="D45" s="3" t="s">
        <v>262</v>
      </c>
      <c r="E45" s="24">
        <v>7</v>
      </c>
      <c r="F45" s="5">
        <v>209.04</v>
      </c>
      <c r="G45" s="98"/>
      <c r="H45" s="5">
        <v>174.2</v>
      </c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5"/>
      <c r="AR45" s="5"/>
      <c r="AS45" s="5"/>
      <c r="AT45" s="5"/>
      <c r="AU45" s="5"/>
      <c r="AV45" s="5">
        <v>34.840000000000003</v>
      </c>
      <c r="AW45" s="5">
        <f t="shared" si="2"/>
        <v>0</v>
      </c>
      <c r="AY45" s="98"/>
    </row>
    <row r="46" spans="1:51" x14ac:dyDescent="0.3">
      <c r="A46" s="16">
        <v>45419</v>
      </c>
      <c r="B46" s="3" t="s">
        <v>263</v>
      </c>
      <c r="C46" s="3" t="s">
        <v>42</v>
      </c>
      <c r="D46" s="3" t="s">
        <v>262</v>
      </c>
      <c r="E46" s="24" t="s">
        <v>264</v>
      </c>
      <c r="F46" s="5">
        <v>732.13</v>
      </c>
      <c r="G46" s="5">
        <v>732.13</v>
      </c>
      <c r="H46" s="98"/>
      <c r="I46" s="5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5">
        <f t="shared" si="2"/>
        <v>0</v>
      </c>
      <c r="AY46" s="98"/>
    </row>
    <row r="47" spans="1:51" x14ac:dyDescent="0.3">
      <c r="A47" s="16">
        <v>45429</v>
      </c>
      <c r="B47" s="3" t="s">
        <v>283</v>
      </c>
      <c r="C47" s="3" t="s">
        <v>158</v>
      </c>
      <c r="D47" s="3" t="s">
        <v>262</v>
      </c>
      <c r="E47" s="24">
        <v>8</v>
      </c>
      <c r="F47" s="5">
        <v>420</v>
      </c>
      <c r="G47" s="98"/>
      <c r="H47" s="98"/>
      <c r="I47" s="5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5">
        <v>350</v>
      </c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>
        <v>70</v>
      </c>
      <c r="AW47" s="5">
        <f t="shared" si="2"/>
        <v>0</v>
      </c>
      <c r="AY47" s="98"/>
    </row>
    <row r="48" spans="1:51" x14ac:dyDescent="0.3">
      <c r="A48" s="16">
        <v>45429</v>
      </c>
      <c r="B48" s="3" t="s">
        <v>283</v>
      </c>
      <c r="C48" s="3" t="s">
        <v>158</v>
      </c>
      <c r="D48" s="3" t="s">
        <v>262</v>
      </c>
      <c r="E48" s="24">
        <v>9</v>
      </c>
      <c r="F48" s="5">
        <v>268.8</v>
      </c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5"/>
      <c r="AD48" s="98"/>
      <c r="AE48" s="98"/>
      <c r="AF48" s="98"/>
      <c r="AG48" s="98"/>
      <c r="AH48" s="5">
        <v>224</v>
      </c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5">
        <v>44.8</v>
      </c>
      <c r="AW48" s="5">
        <f t="shared" si="2"/>
        <v>0</v>
      </c>
      <c r="AY48" s="98"/>
    </row>
    <row r="49" spans="1:51" x14ac:dyDescent="0.3">
      <c r="A49" s="16">
        <v>45429</v>
      </c>
      <c r="B49" s="3" t="s">
        <v>284</v>
      </c>
      <c r="C49" s="3" t="s">
        <v>127</v>
      </c>
      <c r="D49" s="3" t="s">
        <v>262</v>
      </c>
      <c r="E49" s="24">
        <v>10</v>
      </c>
      <c r="F49" s="5">
        <v>3120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5">
        <v>2600</v>
      </c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5">
        <v>520</v>
      </c>
      <c r="AW49" s="5">
        <f t="shared" si="2"/>
        <v>0</v>
      </c>
      <c r="AY49" s="98"/>
    </row>
    <row r="50" spans="1:51" x14ac:dyDescent="0.3">
      <c r="A50" s="16">
        <v>45432</v>
      </c>
      <c r="B50" s="3" t="s">
        <v>287</v>
      </c>
      <c r="C50" s="3" t="s">
        <v>285</v>
      </c>
      <c r="D50" s="3" t="s">
        <v>262</v>
      </c>
      <c r="E50" s="24">
        <v>11</v>
      </c>
      <c r="F50" s="5">
        <v>30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5">
        <v>30</v>
      </c>
      <c r="AD50" s="98"/>
      <c r="AE50" s="98"/>
      <c r="AF50" s="98"/>
      <c r="AG50" s="98"/>
      <c r="AH50" s="5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5"/>
      <c r="AW50" s="5">
        <f t="shared" si="2"/>
        <v>0</v>
      </c>
      <c r="AY50" s="98"/>
    </row>
    <row r="51" spans="1:51" x14ac:dyDescent="0.3">
      <c r="A51" s="16">
        <v>45433</v>
      </c>
      <c r="B51" s="3" t="s">
        <v>254</v>
      </c>
      <c r="C51" s="3" t="s">
        <v>261</v>
      </c>
      <c r="D51" s="3" t="s">
        <v>262</v>
      </c>
      <c r="E51" s="24" t="s">
        <v>223</v>
      </c>
      <c r="F51" s="5">
        <v>5</v>
      </c>
      <c r="G51" s="98"/>
      <c r="H51" s="98"/>
      <c r="I51" s="98"/>
      <c r="J51" s="98"/>
      <c r="K51" s="98"/>
      <c r="L51" s="98"/>
      <c r="M51" s="98"/>
      <c r="N51" s="5">
        <v>5</v>
      </c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5">
        <f t="shared" si="2"/>
        <v>0</v>
      </c>
      <c r="AY51" s="98"/>
    </row>
    <row r="52" spans="1:51" x14ac:dyDescent="0.3">
      <c r="A52" s="16">
        <v>45434</v>
      </c>
      <c r="B52" s="3" t="s">
        <v>271</v>
      </c>
      <c r="C52" s="3" t="s">
        <v>272</v>
      </c>
      <c r="D52" s="3" t="s">
        <v>262</v>
      </c>
      <c r="E52" s="24">
        <v>12</v>
      </c>
      <c r="F52" s="5">
        <v>16.84</v>
      </c>
      <c r="G52" s="98"/>
      <c r="H52" s="5">
        <v>14.03</v>
      </c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5">
        <v>2.81</v>
      </c>
      <c r="AW52" s="5">
        <f t="shared" si="2"/>
        <v>0</v>
      </c>
      <c r="AY52" s="98"/>
    </row>
    <row r="53" spans="1:51" x14ac:dyDescent="0.3">
      <c r="A53" s="16">
        <v>45446</v>
      </c>
      <c r="B53" s="3" t="s">
        <v>263</v>
      </c>
      <c r="C53" s="3" t="s">
        <v>42</v>
      </c>
      <c r="D53" s="3" t="s">
        <v>262</v>
      </c>
      <c r="E53" s="24" t="s">
        <v>264</v>
      </c>
      <c r="F53" s="5">
        <v>732.13</v>
      </c>
      <c r="G53" s="5">
        <v>732.13</v>
      </c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5">
        <f t="shared" ref="AW53:AW116" si="3">F53-G53-H53-I53-J53-K53-L53-M53-N53-O53-P53-Q53-R53-S53-T53-U53-V53-W53-X53-Y53-Z53-AA53-AB53-AC53-AD53-AE53-AF53-AG53-AH53-AI53-AJ53-AK53-AL53-AM53-AN53-AO53-AP53-AQ53-AR53-AS53-AT53-AU53-AV53</f>
        <v>0</v>
      </c>
      <c r="AY53" s="98"/>
    </row>
    <row r="54" spans="1:51" x14ac:dyDescent="0.3">
      <c r="A54" s="16">
        <v>45446</v>
      </c>
      <c r="B54" s="3" t="s">
        <v>292</v>
      </c>
      <c r="C54" s="3" t="s">
        <v>293</v>
      </c>
      <c r="D54" s="3" t="s">
        <v>262</v>
      </c>
      <c r="E54" s="24">
        <v>13</v>
      </c>
      <c r="F54" s="5">
        <v>239.98</v>
      </c>
      <c r="G54" s="98"/>
      <c r="H54" s="5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5">
        <v>239.98</v>
      </c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5"/>
      <c r="AW54" s="5">
        <f t="shared" si="3"/>
        <v>0</v>
      </c>
      <c r="AY54" s="98"/>
    </row>
    <row r="55" spans="1:51" x14ac:dyDescent="0.3">
      <c r="A55" s="16">
        <v>45446</v>
      </c>
      <c r="B55" s="3" t="s">
        <v>284</v>
      </c>
      <c r="C55" s="3" t="s">
        <v>127</v>
      </c>
      <c r="D55" s="3" t="s">
        <v>262</v>
      </c>
      <c r="E55" s="24">
        <v>14</v>
      </c>
      <c r="F55" s="5">
        <v>1219.99</v>
      </c>
      <c r="G55" s="98"/>
      <c r="H55" s="98"/>
      <c r="I55" s="98"/>
      <c r="J55" s="98"/>
      <c r="K55" s="98"/>
      <c r="L55" s="98"/>
      <c r="M55" s="98"/>
      <c r="N55" s="5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5">
        <v>1016.66</v>
      </c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5">
        <v>203.33</v>
      </c>
      <c r="AW55" s="5">
        <f t="shared" si="3"/>
        <v>0</v>
      </c>
      <c r="AY55" s="98"/>
    </row>
    <row r="56" spans="1:51" x14ac:dyDescent="0.3">
      <c r="A56" s="16">
        <v>45450</v>
      </c>
      <c r="B56" s="3" t="s">
        <v>263</v>
      </c>
      <c r="C56" s="3" t="s">
        <v>42</v>
      </c>
      <c r="D56" s="3" t="s">
        <v>262</v>
      </c>
      <c r="E56" s="24" t="s">
        <v>264</v>
      </c>
      <c r="F56" s="5">
        <v>732.13</v>
      </c>
      <c r="G56" s="5">
        <v>732.13</v>
      </c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5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5"/>
      <c r="AW56" s="5">
        <f t="shared" si="3"/>
        <v>0</v>
      </c>
      <c r="AY56" s="98"/>
    </row>
    <row r="57" spans="1:51" x14ac:dyDescent="0.3">
      <c r="A57" s="16">
        <v>45457</v>
      </c>
      <c r="B57" s="3" t="s">
        <v>294</v>
      </c>
      <c r="C57" s="3" t="s">
        <v>158</v>
      </c>
      <c r="D57" s="3" t="s">
        <v>262</v>
      </c>
      <c r="E57" s="24">
        <v>15</v>
      </c>
      <c r="F57" s="5">
        <v>480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5">
        <v>400</v>
      </c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5">
        <v>80</v>
      </c>
      <c r="AW57" s="5">
        <f t="shared" si="3"/>
        <v>0</v>
      </c>
      <c r="AY57" s="98"/>
    </row>
    <row r="58" spans="1:51" x14ac:dyDescent="0.3">
      <c r="A58" s="16">
        <v>45464</v>
      </c>
      <c r="B58" s="3" t="s">
        <v>271</v>
      </c>
      <c r="C58" s="3" t="s">
        <v>272</v>
      </c>
      <c r="D58" s="3" t="s">
        <v>262</v>
      </c>
      <c r="E58" s="24">
        <v>16</v>
      </c>
      <c r="F58" s="5">
        <v>16.84</v>
      </c>
      <c r="G58" s="98"/>
      <c r="H58" s="5">
        <v>14.03</v>
      </c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5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5">
        <v>2.81</v>
      </c>
      <c r="AW58" s="5">
        <f t="shared" si="3"/>
        <v>0</v>
      </c>
      <c r="AX58" s="5"/>
      <c r="AY58" s="98"/>
    </row>
    <row r="59" spans="1:51" x14ac:dyDescent="0.3">
      <c r="A59" s="16">
        <v>45464</v>
      </c>
      <c r="B59" s="3" t="s">
        <v>254</v>
      </c>
      <c r="C59" s="3" t="s">
        <v>261</v>
      </c>
      <c r="D59" s="3" t="s">
        <v>262</v>
      </c>
      <c r="E59" s="24" t="s">
        <v>223</v>
      </c>
      <c r="F59" s="5">
        <v>5</v>
      </c>
      <c r="G59" s="5"/>
      <c r="H59" s="98"/>
      <c r="I59" s="98"/>
      <c r="J59" s="98"/>
      <c r="K59" s="98"/>
      <c r="L59" s="98"/>
      <c r="M59" s="98"/>
      <c r="N59" s="5">
        <v>5</v>
      </c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5">
        <f t="shared" si="3"/>
        <v>0</v>
      </c>
      <c r="AY59" s="98"/>
    </row>
    <row r="60" spans="1:51" s="3" customFormat="1" x14ac:dyDescent="0.3">
      <c r="A60" s="16">
        <v>45467</v>
      </c>
      <c r="B60" s="3" t="s">
        <v>295</v>
      </c>
      <c r="C60" s="3" t="s">
        <v>296</v>
      </c>
      <c r="D60" s="3" t="s">
        <v>262</v>
      </c>
      <c r="E60" s="24">
        <v>17</v>
      </c>
      <c r="F60" s="5">
        <v>226.3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>
        <v>226.3</v>
      </c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>
        <f t="shared" si="3"/>
        <v>0</v>
      </c>
      <c r="AX60" s="5"/>
      <c r="AY60" s="5"/>
    </row>
    <row r="61" spans="1:51" s="3" customFormat="1" x14ac:dyDescent="0.3">
      <c r="A61" s="16">
        <v>45467</v>
      </c>
      <c r="B61" s="3" t="s">
        <v>297</v>
      </c>
      <c r="C61" s="3" t="s">
        <v>298</v>
      </c>
      <c r="D61" s="3" t="s">
        <v>262</v>
      </c>
      <c r="E61" s="24">
        <v>18</v>
      </c>
      <c r="F61" s="5">
        <v>316.8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>
        <v>316.8</v>
      </c>
      <c r="AQ61" s="5"/>
      <c r="AR61" s="5"/>
      <c r="AS61" s="5"/>
      <c r="AT61" s="5"/>
      <c r="AU61" s="5"/>
      <c r="AV61" s="5"/>
      <c r="AW61" s="5">
        <f t="shared" si="3"/>
        <v>0</v>
      </c>
      <c r="AY61" s="5"/>
    </row>
    <row r="62" spans="1:51" s="117" customFormat="1" ht="15" thickBot="1" x14ac:dyDescent="0.35">
      <c r="A62" s="134">
        <v>45467</v>
      </c>
      <c r="B62" s="117" t="s">
        <v>299</v>
      </c>
      <c r="C62" s="117" t="s">
        <v>300</v>
      </c>
      <c r="D62" s="117" t="s">
        <v>262</v>
      </c>
      <c r="E62" s="135">
        <v>19</v>
      </c>
      <c r="F62" s="118">
        <v>1620</v>
      </c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>
        <v>1350</v>
      </c>
      <c r="AQ62" s="118"/>
      <c r="AR62" s="118"/>
      <c r="AS62" s="118"/>
      <c r="AT62" s="118"/>
      <c r="AU62" s="118"/>
      <c r="AV62" s="118">
        <v>270</v>
      </c>
      <c r="AW62" s="118">
        <f t="shared" si="3"/>
        <v>0</v>
      </c>
      <c r="AX62" s="118">
        <f>SUM(AV33:AV62)</f>
        <v>2271.3999999999996</v>
      </c>
      <c r="AY62" s="118"/>
    </row>
    <row r="63" spans="1:51" s="3" customFormat="1" x14ac:dyDescent="0.3">
      <c r="A63" s="16">
        <v>45474</v>
      </c>
      <c r="B63" s="3" t="s">
        <v>263</v>
      </c>
      <c r="C63" s="3" t="s">
        <v>42</v>
      </c>
      <c r="D63" s="3" t="s">
        <v>262</v>
      </c>
      <c r="E63" s="24" t="s">
        <v>264</v>
      </c>
      <c r="F63" s="5">
        <v>732.13</v>
      </c>
      <c r="G63" s="5">
        <v>732.13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>
        <f t="shared" si="3"/>
        <v>0</v>
      </c>
      <c r="AY63" s="5"/>
    </row>
    <row r="64" spans="1:51" x14ac:dyDescent="0.3">
      <c r="A64" s="16">
        <v>45474</v>
      </c>
      <c r="B64" s="3" t="s">
        <v>266</v>
      </c>
      <c r="C64" s="3" t="s">
        <v>267</v>
      </c>
      <c r="D64" s="3" t="s">
        <v>262</v>
      </c>
      <c r="E64" s="24">
        <v>20</v>
      </c>
      <c r="F64" s="5">
        <v>460</v>
      </c>
      <c r="G64" s="98"/>
      <c r="H64" s="98"/>
      <c r="I64" s="98"/>
      <c r="J64" s="98"/>
      <c r="K64" s="98"/>
      <c r="L64" s="98"/>
      <c r="M64" s="98"/>
      <c r="N64" s="98"/>
      <c r="O64" s="5">
        <v>460</v>
      </c>
      <c r="P64" s="98"/>
      <c r="Q64" s="98"/>
      <c r="R64" s="98"/>
      <c r="S64" s="98"/>
      <c r="T64" s="98"/>
      <c r="U64" s="98"/>
      <c r="V64" s="98"/>
      <c r="W64" s="98"/>
      <c r="X64" s="98"/>
      <c r="Y64" s="5"/>
      <c r="Z64" s="98"/>
      <c r="AA64" s="98"/>
      <c r="AB64" s="98"/>
      <c r="AC64" s="98"/>
      <c r="AD64" s="98"/>
      <c r="AE64" s="98"/>
      <c r="AF64" s="98"/>
      <c r="AG64" s="98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>
        <f t="shared" si="3"/>
        <v>0</v>
      </c>
      <c r="AY64" s="98"/>
    </row>
    <row r="65" spans="1:51" x14ac:dyDescent="0.3">
      <c r="A65" s="16">
        <v>45474</v>
      </c>
      <c r="B65" s="3" t="s">
        <v>297</v>
      </c>
      <c r="C65" s="3" t="s">
        <v>298</v>
      </c>
      <c r="D65" s="3" t="s">
        <v>262</v>
      </c>
      <c r="E65" s="24">
        <v>18</v>
      </c>
      <c r="F65" s="5">
        <v>63.36</v>
      </c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>
        <v>63.36</v>
      </c>
      <c r="AW65" s="5">
        <f t="shared" si="3"/>
        <v>0</v>
      </c>
      <c r="AY65" s="98"/>
    </row>
    <row r="66" spans="1:51" s="3" customFormat="1" x14ac:dyDescent="0.3">
      <c r="A66" s="16">
        <v>45476</v>
      </c>
      <c r="B66" s="3" t="s">
        <v>294</v>
      </c>
      <c r="C66" s="3" t="s">
        <v>158</v>
      </c>
      <c r="D66" s="3" t="s">
        <v>262</v>
      </c>
      <c r="E66" s="24">
        <v>21</v>
      </c>
      <c r="F66" s="5">
        <v>1140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>
        <v>950</v>
      </c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>
        <v>190</v>
      </c>
      <c r="AW66" s="5">
        <f t="shared" si="3"/>
        <v>0</v>
      </c>
      <c r="AY66" s="5"/>
    </row>
    <row r="67" spans="1:51" x14ac:dyDescent="0.3">
      <c r="A67" s="16">
        <v>45483</v>
      </c>
      <c r="B67" s="3" t="s">
        <v>284</v>
      </c>
      <c r="C67" s="3" t="s">
        <v>313</v>
      </c>
      <c r="D67" s="3" t="s">
        <v>262</v>
      </c>
      <c r="E67" s="24">
        <v>22</v>
      </c>
      <c r="F67" s="5">
        <v>144</v>
      </c>
      <c r="G67" s="5"/>
      <c r="H67" s="5"/>
      <c r="I67" s="5"/>
      <c r="J67" s="5"/>
      <c r="K67" s="5"/>
      <c r="L67" s="5"/>
      <c r="M67" s="5"/>
      <c r="N67" s="5"/>
      <c r="O67" s="5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5">
        <v>120</v>
      </c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5">
        <v>24</v>
      </c>
      <c r="AW67" s="5">
        <f t="shared" si="3"/>
        <v>0</v>
      </c>
      <c r="AY67" s="98"/>
    </row>
    <row r="68" spans="1:51" x14ac:dyDescent="0.3">
      <c r="A68" s="16">
        <v>45485</v>
      </c>
      <c r="B68" s="3" t="s">
        <v>87</v>
      </c>
      <c r="C68" s="3" t="s">
        <v>314</v>
      </c>
      <c r="D68" s="3" t="s">
        <v>262</v>
      </c>
      <c r="E68" s="24">
        <v>23</v>
      </c>
      <c r="F68" s="5">
        <v>35</v>
      </c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5">
        <v>35</v>
      </c>
      <c r="Z68" s="9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>
        <f t="shared" si="3"/>
        <v>0</v>
      </c>
      <c r="AX68" s="98"/>
      <c r="AY68" s="98"/>
    </row>
    <row r="69" spans="1:51" x14ac:dyDescent="0.3">
      <c r="A69" s="16">
        <v>45489</v>
      </c>
      <c r="B69" s="3" t="s">
        <v>263</v>
      </c>
      <c r="C69" s="3" t="s">
        <v>42</v>
      </c>
      <c r="D69" s="3" t="s">
        <v>262</v>
      </c>
      <c r="E69" s="24" t="s">
        <v>264</v>
      </c>
      <c r="F69" s="5">
        <v>732.13</v>
      </c>
      <c r="G69" s="5">
        <v>732.13</v>
      </c>
      <c r="H69" s="5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5"/>
      <c r="AW69" s="5">
        <f t="shared" si="3"/>
        <v>0</v>
      </c>
      <c r="AY69" s="98"/>
    </row>
    <row r="70" spans="1:51" x14ac:dyDescent="0.3">
      <c r="A70" s="16">
        <v>45494</v>
      </c>
      <c r="B70" s="3" t="s">
        <v>254</v>
      </c>
      <c r="C70" s="3" t="s">
        <v>261</v>
      </c>
      <c r="D70" s="3" t="s">
        <v>262</v>
      </c>
      <c r="E70" s="24" t="s">
        <v>223</v>
      </c>
      <c r="F70" s="5">
        <v>5.4</v>
      </c>
      <c r="G70" s="98"/>
      <c r="H70" s="98"/>
      <c r="I70" s="98"/>
      <c r="J70" s="98"/>
      <c r="K70" s="98"/>
      <c r="L70" s="98"/>
      <c r="M70" s="98"/>
      <c r="N70" s="5">
        <v>5.4</v>
      </c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5">
        <f t="shared" si="3"/>
        <v>0</v>
      </c>
      <c r="AY70" s="98"/>
    </row>
    <row r="71" spans="1:51" x14ac:dyDescent="0.3">
      <c r="A71" s="16">
        <v>45495</v>
      </c>
      <c r="B71" s="3" t="s">
        <v>263</v>
      </c>
      <c r="C71" s="3" t="s">
        <v>42</v>
      </c>
      <c r="D71" s="3" t="s">
        <v>262</v>
      </c>
      <c r="E71" s="24" t="s">
        <v>264</v>
      </c>
      <c r="F71" s="5">
        <v>732.13</v>
      </c>
      <c r="G71" s="5">
        <v>732.13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>
        <f t="shared" si="3"/>
        <v>0</v>
      </c>
      <c r="AY71" s="98"/>
    </row>
    <row r="72" spans="1:51" x14ac:dyDescent="0.3">
      <c r="A72" s="16">
        <v>45495</v>
      </c>
      <c r="B72" s="3" t="s">
        <v>263</v>
      </c>
      <c r="C72" s="3" t="s">
        <v>42</v>
      </c>
      <c r="D72" s="3" t="s">
        <v>262</v>
      </c>
      <c r="E72" s="24" t="s">
        <v>264</v>
      </c>
      <c r="F72" s="5">
        <v>732.13</v>
      </c>
      <c r="G72" s="5">
        <v>732.13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5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5"/>
      <c r="AW72" s="5">
        <f t="shared" si="3"/>
        <v>0</v>
      </c>
      <c r="AY72" s="98"/>
    </row>
    <row r="73" spans="1:51" x14ac:dyDescent="0.3">
      <c r="A73" s="16">
        <v>45495</v>
      </c>
      <c r="B73" s="3" t="s">
        <v>294</v>
      </c>
      <c r="C73" s="3" t="s">
        <v>158</v>
      </c>
      <c r="D73" s="3" t="s">
        <v>262</v>
      </c>
      <c r="E73" s="24">
        <v>24</v>
      </c>
      <c r="F73" s="5">
        <v>540</v>
      </c>
      <c r="G73" s="98"/>
      <c r="H73" s="5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5">
        <v>450</v>
      </c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5">
        <v>90</v>
      </c>
      <c r="AW73" s="5">
        <f t="shared" si="3"/>
        <v>0</v>
      </c>
      <c r="AY73" s="98"/>
    </row>
    <row r="74" spans="1:51" x14ac:dyDescent="0.3">
      <c r="A74" s="16">
        <v>45495</v>
      </c>
      <c r="B74" s="3" t="s">
        <v>315</v>
      </c>
      <c r="C74" s="3" t="s">
        <v>316</v>
      </c>
      <c r="D74" s="3" t="s">
        <v>262</v>
      </c>
      <c r="E74" s="24">
        <v>25</v>
      </c>
      <c r="F74" s="5">
        <v>2544</v>
      </c>
      <c r="G74" s="5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5">
        <v>2120</v>
      </c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5">
        <v>424</v>
      </c>
      <c r="AW74" s="5">
        <f t="shared" si="3"/>
        <v>0</v>
      </c>
      <c r="AX74" s="98"/>
      <c r="AY74" s="98"/>
    </row>
    <row r="75" spans="1:51" x14ac:dyDescent="0.3">
      <c r="A75" s="16">
        <v>45496</v>
      </c>
      <c r="B75" s="3" t="s">
        <v>271</v>
      </c>
      <c r="C75" s="3" t="s">
        <v>272</v>
      </c>
      <c r="D75" s="3" t="s">
        <v>262</v>
      </c>
      <c r="E75" s="24">
        <v>26</v>
      </c>
      <c r="F75" s="5">
        <v>16.84</v>
      </c>
      <c r="G75" s="5"/>
      <c r="H75" s="5">
        <v>14.03</v>
      </c>
      <c r="I75" s="5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5">
        <v>2.81</v>
      </c>
      <c r="AW75" s="5">
        <f t="shared" si="3"/>
        <v>0</v>
      </c>
      <c r="AX75" s="98"/>
      <c r="AY75" s="98"/>
    </row>
    <row r="76" spans="1:51" x14ac:dyDescent="0.3">
      <c r="A76" s="16">
        <v>45496</v>
      </c>
      <c r="B76" s="3" t="s">
        <v>263</v>
      </c>
      <c r="C76" s="3" t="s">
        <v>42</v>
      </c>
      <c r="D76" s="3" t="s">
        <v>262</v>
      </c>
      <c r="E76" s="24" t="s">
        <v>264</v>
      </c>
      <c r="F76" s="5">
        <v>732.13</v>
      </c>
      <c r="G76" s="5">
        <v>732.13</v>
      </c>
      <c r="H76" s="98"/>
      <c r="I76" s="98"/>
      <c r="J76" s="98"/>
      <c r="K76" s="98"/>
      <c r="L76" s="98"/>
      <c r="M76" s="98"/>
      <c r="N76" s="5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>
        <f t="shared" si="3"/>
        <v>0</v>
      </c>
      <c r="AY76" s="98"/>
    </row>
    <row r="77" spans="1:51" x14ac:dyDescent="0.3">
      <c r="A77" s="16">
        <v>45497</v>
      </c>
      <c r="B77" s="3" t="s">
        <v>263</v>
      </c>
      <c r="C77" s="3" t="s">
        <v>42</v>
      </c>
      <c r="D77" s="3" t="s">
        <v>262</v>
      </c>
      <c r="E77" s="24" t="s">
        <v>264</v>
      </c>
      <c r="F77" s="5">
        <v>732.13</v>
      </c>
      <c r="G77" s="5">
        <v>732.13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>
        <f t="shared" si="3"/>
        <v>0</v>
      </c>
      <c r="AX77" s="98"/>
      <c r="AY77" s="98"/>
    </row>
    <row r="78" spans="1:51" x14ac:dyDescent="0.3">
      <c r="A78" s="16">
        <v>45506</v>
      </c>
      <c r="B78" s="3" t="s">
        <v>281</v>
      </c>
      <c r="C78" s="3" t="s">
        <v>282</v>
      </c>
      <c r="D78" s="3" t="s">
        <v>262</v>
      </c>
      <c r="E78" s="24">
        <v>27</v>
      </c>
      <c r="F78" s="5">
        <v>187.02</v>
      </c>
      <c r="G78" s="98"/>
      <c r="H78" s="5">
        <v>187.02</v>
      </c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5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5"/>
      <c r="AW78" s="5">
        <f t="shared" si="3"/>
        <v>0</v>
      </c>
      <c r="AY78" s="98"/>
    </row>
    <row r="79" spans="1:51" x14ac:dyDescent="0.3">
      <c r="A79" s="16">
        <v>45525</v>
      </c>
      <c r="B79" s="3" t="s">
        <v>271</v>
      </c>
      <c r="C79" s="3" t="s">
        <v>272</v>
      </c>
      <c r="D79" s="3" t="s">
        <v>262</v>
      </c>
      <c r="E79" s="24">
        <v>28</v>
      </c>
      <c r="F79" s="5">
        <v>16.84</v>
      </c>
      <c r="G79" s="98"/>
      <c r="H79" s="5">
        <v>14.03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5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5">
        <v>2.81</v>
      </c>
      <c r="AW79" s="5">
        <f t="shared" si="3"/>
        <v>0</v>
      </c>
      <c r="AY79" s="98"/>
    </row>
    <row r="80" spans="1:51" x14ac:dyDescent="0.3">
      <c r="A80" s="16">
        <v>45525</v>
      </c>
      <c r="B80" s="3" t="s">
        <v>254</v>
      </c>
      <c r="C80" s="3" t="s">
        <v>261</v>
      </c>
      <c r="D80" s="3" t="s">
        <v>262</v>
      </c>
      <c r="E80" s="24" t="s">
        <v>223</v>
      </c>
      <c r="F80" s="5">
        <v>5</v>
      </c>
      <c r="G80" s="98"/>
      <c r="H80" s="5"/>
      <c r="I80" s="98"/>
      <c r="J80" s="98"/>
      <c r="K80" s="98"/>
      <c r="L80" s="98"/>
      <c r="M80" s="98"/>
      <c r="N80" s="5">
        <v>5</v>
      </c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5"/>
      <c r="AW80" s="5">
        <f t="shared" si="3"/>
        <v>0</v>
      </c>
      <c r="AY80" s="98"/>
    </row>
    <row r="81" spans="1:53" x14ac:dyDescent="0.3">
      <c r="A81" s="16">
        <v>45527</v>
      </c>
      <c r="B81" s="3" t="s">
        <v>17</v>
      </c>
      <c r="C81" s="3" t="s">
        <v>136</v>
      </c>
      <c r="D81" s="3" t="s">
        <v>262</v>
      </c>
      <c r="E81" s="24" t="s">
        <v>264</v>
      </c>
      <c r="F81" s="5">
        <v>804.03</v>
      </c>
      <c r="G81" s="5">
        <v>804.03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5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5">
        <f t="shared" si="3"/>
        <v>0</v>
      </c>
      <c r="AY81" s="98"/>
    </row>
    <row r="82" spans="1:53" s="3" customFormat="1" x14ac:dyDescent="0.3">
      <c r="A82" s="16">
        <v>45527</v>
      </c>
      <c r="B82" s="3" t="s">
        <v>317</v>
      </c>
      <c r="C82" s="3" t="s">
        <v>318</v>
      </c>
      <c r="D82" s="3" t="s">
        <v>262</v>
      </c>
      <c r="E82" s="24">
        <v>29</v>
      </c>
      <c r="F82" s="5">
        <v>114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>
        <v>114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>
        <f t="shared" si="3"/>
        <v>0</v>
      </c>
      <c r="AY82" s="5"/>
    </row>
    <row r="83" spans="1:53" s="3" customFormat="1" x14ac:dyDescent="0.3">
      <c r="A83" s="16">
        <v>45532</v>
      </c>
      <c r="B83" s="3" t="s">
        <v>83</v>
      </c>
      <c r="C83" s="3" t="s">
        <v>314</v>
      </c>
      <c r="D83" s="3" t="s">
        <v>262</v>
      </c>
      <c r="E83" s="24">
        <v>30</v>
      </c>
      <c r="F83" s="5">
        <v>981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>
        <v>981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>
        <f t="shared" si="3"/>
        <v>0</v>
      </c>
      <c r="AY83" s="5"/>
    </row>
    <row r="84" spans="1:53" s="3" customFormat="1" x14ac:dyDescent="0.3">
      <c r="A84" s="16">
        <v>45534</v>
      </c>
      <c r="B84" s="3" t="s">
        <v>263</v>
      </c>
      <c r="C84" s="3" t="s">
        <v>42</v>
      </c>
      <c r="D84" s="3" t="s">
        <v>262</v>
      </c>
      <c r="E84" s="24" t="s">
        <v>264</v>
      </c>
      <c r="F84" s="5">
        <v>732.13</v>
      </c>
      <c r="G84" s="5">
        <v>732.13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>
        <f t="shared" si="3"/>
        <v>0</v>
      </c>
      <c r="AY84" s="5"/>
    </row>
    <row r="85" spans="1:53" s="3" customFormat="1" x14ac:dyDescent="0.3">
      <c r="A85" s="16">
        <v>45534</v>
      </c>
      <c r="B85" s="3" t="s">
        <v>263</v>
      </c>
      <c r="C85" s="3" t="s">
        <v>42</v>
      </c>
      <c r="D85" s="3" t="s">
        <v>262</v>
      </c>
      <c r="E85" s="24" t="s">
        <v>264</v>
      </c>
      <c r="F85" s="5">
        <v>732.13</v>
      </c>
      <c r="G85" s="5">
        <v>732.13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>
        <f t="shared" si="3"/>
        <v>0</v>
      </c>
      <c r="AY85" s="5"/>
    </row>
    <row r="86" spans="1:53" s="3" customFormat="1" x14ac:dyDescent="0.3">
      <c r="A86" s="16">
        <v>45534</v>
      </c>
      <c r="B86" s="3" t="s">
        <v>263</v>
      </c>
      <c r="C86" s="3" t="s">
        <v>42</v>
      </c>
      <c r="D86" s="3" t="s">
        <v>262</v>
      </c>
      <c r="E86" s="24" t="s">
        <v>264</v>
      </c>
      <c r="F86" s="5">
        <v>21.12</v>
      </c>
      <c r="G86" s="5">
        <v>21.12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>
        <f t="shared" si="3"/>
        <v>0</v>
      </c>
      <c r="AY86" s="5"/>
    </row>
    <row r="87" spans="1:53" s="3" customFormat="1" x14ac:dyDescent="0.3">
      <c r="A87" s="16">
        <v>45544</v>
      </c>
      <c r="B87" s="3" t="s">
        <v>319</v>
      </c>
      <c r="C87" s="3" t="s">
        <v>320</v>
      </c>
      <c r="D87" s="3" t="s">
        <v>262</v>
      </c>
      <c r="E87" s="24">
        <v>31</v>
      </c>
      <c r="F87" s="5">
        <v>180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>
        <v>180</v>
      </c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>
        <f t="shared" si="3"/>
        <v>0</v>
      </c>
      <c r="AY87" s="5"/>
    </row>
    <row r="88" spans="1:53" s="3" customFormat="1" x14ac:dyDescent="0.3">
      <c r="A88" s="16">
        <v>45548</v>
      </c>
      <c r="B88" s="3" t="s">
        <v>321</v>
      </c>
      <c r="C88" s="3" t="s">
        <v>322</v>
      </c>
      <c r="D88" s="3" t="s">
        <v>262</v>
      </c>
      <c r="E88" s="24">
        <v>32</v>
      </c>
      <c r="F88" s="5">
        <v>302.39999999999998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>
        <v>252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>
        <v>50.4</v>
      </c>
      <c r="AW88" s="5">
        <f t="shared" si="3"/>
        <v>0</v>
      </c>
      <c r="AY88" s="5"/>
    </row>
    <row r="89" spans="1:53" s="3" customFormat="1" x14ac:dyDescent="0.3">
      <c r="A89" s="16">
        <v>45548</v>
      </c>
      <c r="B89" s="3" t="s">
        <v>218</v>
      </c>
      <c r="C89" s="3" t="s">
        <v>323</v>
      </c>
      <c r="D89" s="3" t="s">
        <v>262</v>
      </c>
      <c r="E89" s="24">
        <v>33</v>
      </c>
      <c r="F89" s="5">
        <v>1200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>
        <v>1200</v>
      </c>
      <c r="AQ89" s="5"/>
      <c r="AR89" s="5"/>
      <c r="AS89" s="5"/>
      <c r="AT89" s="5"/>
      <c r="AU89" s="5"/>
      <c r="AV89" s="5"/>
      <c r="AW89" s="5">
        <f t="shared" si="3"/>
        <v>0</v>
      </c>
      <c r="AY89" s="5"/>
    </row>
    <row r="90" spans="1:53" s="3" customFormat="1" x14ac:dyDescent="0.3">
      <c r="A90" s="16">
        <v>45555</v>
      </c>
      <c r="B90" s="3" t="s">
        <v>335</v>
      </c>
      <c r="C90" s="3" t="s">
        <v>324</v>
      </c>
      <c r="D90" s="3" t="s">
        <v>262</v>
      </c>
      <c r="E90" s="24">
        <v>34</v>
      </c>
      <c r="F90" s="5">
        <v>75.7</v>
      </c>
      <c r="G90" s="5"/>
      <c r="H90" s="5"/>
      <c r="I90" s="5">
        <v>63.08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>
        <v>12.62</v>
      </c>
      <c r="AW90" s="5">
        <f t="shared" si="3"/>
        <v>0</v>
      </c>
      <c r="AY90" s="5"/>
    </row>
    <row r="91" spans="1:53" s="3" customFormat="1" x14ac:dyDescent="0.3">
      <c r="A91" s="16">
        <v>45556</v>
      </c>
      <c r="B91" s="3" t="s">
        <v>254</v>
      </c>
      <c r="C91" s="3" t="s">
        <v>261</v>
      </c>
      <c r="D91" s="3" t="s">
        <v>262</v>
      </c>
      <c r="E91" s="24" t="s">
        <v>223</v>
      </c>
      <c r="F91" s="5">
        <v>5</v>
      </c>
      <c r="G91" s="5"/>
      <c r="H91" s="5"/>
      <c r="I91" s="5"/>
      <c r="J91" s="5"/>
      <c r="K91" s="5"/>
      <c r="L91" s="5"/>
      <c r="M91" s="5"/>
      <c r="N91" s="5">
        <v>5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>
        <f t="shared" si="3"/>
        <v>0</v>
      </c>
      <c r="AX91" s="5"/>
      <c r="AY91" s="5"/>
      <c r="BA91" s="5"/>
    </row>
    <row r="92" spans="1:53" x14ac:dyDescent="0.3">
      <c r="A92" s="16">
        <v>45558</v>
      </c>
      <c r="B92" s="3" t="s">
        <v>271</v>
      </c>
      <c r="C92" s="3" t="s">
        <v>272</v>
      </c>
      <c r="D92" s="3" t="s">
        <v>262</v>
      </c>
      <c r="E92" s="24">
        <v>35</v>
      </c>
      <c r="F92" s="5">
        <v>16.84</v>
      </c>
      <c r="G92" s="5"/>
      <c r="H92" s="5">
        <v>14.03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>
        <v>2.81</v>
      </c>
      <c r="AW92" s="5">
        <f t="shared" si="3"/>
        <v>0</v>
      </c>
      <c r="AY92" s="98"/>
    </row>
    <row r="93" spans="1:53" s="103" customFormat="1" ht="15" thickBot="1" x14ac:dyDescent="0.35">
      <c r="A93" s="134">
        <v>45560</v>
      </c>
      <c r="B93" s="117" t="s">
        <v>325</v>
      </c>
      <c r="C93" s="117" t="s">
        <v>326</v>
      </c>
      <c r="D93" s="117" t="s">
        <v>262</v>
      </c>
      <c r="E93" s="135">
        <v>36</v>
      </c>
      <c r="F93" s="118">
        <v>1788</v>
      </c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>
        <v>1490</v>
      </c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>
        <v>298</v>
      </c>
      <c r="AW93" s="118">
        <f t="shared" si="3"/>
        <v>0</v>
      </c>
      <c r="AX93" s="118">
        <f>SUM(AV63:AV93)</f>
        <v>1160.81</v>
      </c>
      <c r="AY93" s="104"/>
    </row>
    <row r="94" spans="1:53" x14ac:dyDescent="0.3">
      <c r="A94" s="16">
        <v>45572</v>
      </c>
      <c r="B94" s="3" t="s">
        <v>341</v>
      </c>
      <c r="C94" s="3" t="s">
        <v>5</v>
      </c>
      <c r="D94" s="3" t="s">
        <v>262</v>
      </c>
      <c r="E94" s="24">
        <v>37</v>
      </c>
      <c r="F94" s="5">
        <v>2969.04</v>
      </c>
      <c r="G94" s="5"/>
      <c r="H94" s="5"/>
      <c r="I94" s="5"/>
      <c r="J94" s="5"/>
      <c r="K94" s="5"/>
      <c r="L94" s="5"/>
      <c r="M94" s="5">
        <v>2969.04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>
        <f t="shared" si="3"/>
        <v>0</v>
      </c>
      <c r="AY94" s="98"/>
    </row>
    <row r="95" spans="1:53" x14ac:dyDescent="0.3">
      <c r="A95" s="16">
        <v>45579</v>
      </c>
      <c r="B95" s="3" t="s">
        <v>315</v>
      </c>
      <c r="C95" s="3" t="s">
        <v>342</v>
      </c>
      <c r="D95" s="3" t="s">
        <v>262</v>
      </c>
      <c r="E95" s="24">
        <v>38</v>
      </c>
      <c r="F95" s="5">
        <v>108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>
        <v>90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>
        <v>18</v>
      </c>
      <c r="AW95" s="5">
        <f t="shared" si="3"/>
        <v>0</v>
      </c>
      <c r="AY95" s="98"/>
    </row>
    <row r="96" spans="1:53" x14ac:dyDescent="0.3">
      <c r="A96" s="16">
        <v>45579</v>
      </c>
      <c r="B96" s="3" t="s">
        <v>17</v>
      </c>
      <c r="C96" s="3" t="s">
        <v>136</v>
      </c>
      <c r="D96" s="3" t="s">
        <v>262</v>
      </c>
      <c r="E96" s="24">
        <v>39</v>
      </c>
      <c r="F96" s="5">
        <v>804.03</v>
      </c>
      <c r="G96" s="5">
        <v>804.03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>
        <f t="shared" si="3"/>
        <v>0</v>
      </c>
      <c r="AY96" s="98"/>
    </row>
    <row r="97" spans="1:52" x14ac:dyDescent="0.3">
      <c r="A97" s="16">
        <v>45580</v>
      </c>
      <c r="B97" s="3" t="s">
        <v>343</v>
      </c>
      <c r="C97" s="3" t="s">
        <v>344</v>
      </c>
      <c r="D97" s="3" t="s">
        <v>262</v>
      </c>
      <c r="E97" s="24">
        <v>40</v>
      </c>
      <c r="F97" s="5">
        <v>120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>
        <v>100</v>
      </c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>
        <v>20</v>
      </c>
      <c r="AW97" s="5">
        <f t="shared" si="3"/>
        <v>0</v>
      </c>
      <c r="AY97" s="98"/>
    </row>
    <row r="98" spans="1:52" x14ac:dyDescent="0.3">
      <c r="A98" s="16">
        <v>45581</v>
      </c>
      <c r="B98" s="3" t="s">
        <v>345</v>
      </c>
      <c r="C98" s="3" t="s">
        <v>346</v>
      </c>
      <c r="D98" s="3" t="s">
        <v>262</v>
      </c>
      <c r="E98" s="24">
        <v>41</v>
      </c>
      <c r="F98" s="5">
        <v>425</v>
      </c>
      <c r="G98" s="5"/>
      <c r="H98" s="5"/>
      <c r="I98" s="5"/>
      <c r="J98" s="5"/>
      <c r="K98" s="5"/>
      <c r="L98" s="5"/>
      <c r="M98" s="5"/>
      <c r="N98" s="5"/>
      <c r="O98" s="5">
        <v>425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>
        <f t="shared" si="3"/>
        <v>0</v>
      </c>
      <c r="AY98" s="98"/>
    </row>
    <row r="99" spans="1:52" x14ac:dyDescent="0.3">
      <c r="A99" s="16">
        <v>45583</v>
      </c>
      <c r="B99" s="3" t="s">
        <v>347</v>
      </c>
      <c r="C99" s="3" t="s">
        <v>348</v>
      </c>
      <c r="D99" s="3" t="s">
        <v>262</v>
      </c>
      <c r="E99" s="24">
        <v>42</v>
      </c>
      <c r="F99" s="5">
        <v>275</v>
      </c>
      <c r="G99" s="5"/>
      <c r="H99" s="5"/>
      <c r="I99" s="5">
        <v>275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>
        <f t="shared" si="3"/>
        <v>0</v>
      </c>
      <c r="AY99" s="98"/>
    </row>
    <row r="100" spans="1:52" x14ac:dyDescent="0.3">
      <c r="A100" s="16">
        <v>45586</v>
      </c>
      <c r="B100" s="3" t="s">
        <v>254</v>
      </c>
      <c r="C100" s="3" t="s">
        <v>261</v>
      </c>
      <c r="D100" s="3" t="s">
        <v>262</v>
      </c>
      <c r="E100" s="24" t="s">
        <v>223</v>
      </c>
      <c r="F100" s="5">
        <v>5</v>
      </c>
      <c r="G100" s="5"/>
      <c r="H100" s="5"/>
      <c r="I100" s="5"/>
      <c r="J100" s="5"/>
      <c r="K100" s="5"/>
      <c r="L100" s="5"/>
      <c r="M100" s="5"/>
      <c r="N100" s="5">
        <v>5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>
        <f t="shared" si="3"/>
        <v>0</v>
      </c>
      <c r="AY100" s="98"/>
    </row>
    <row r="101" spans="1:52" x14ac:dyDescent="0.3">
      <c r="A101" s="16">
        <v>45586</v>
      </c>
      <c r="B101" s="3" t="s">
        <v>284</v>
      </c>
      <c r="C101" s="3" t="s">
        <v>127</v>
      </c>
      <c r="D101" s="3" t="s">
        <v>262</v>
      </c>
      <c r="E101" s="24">
        <v>43</v>
      </c>
      <c r="F101" s="5">
        <v>1219.99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>
        <v>1016.66</v>
      </c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>
        <v>203.33</v>
      </c>
      <c r="AW101" s="5">
        <f t="shared" si="3"/>
        <v>0</v>
      </c>
      <c r="AY101" s="98"/>
    </row>
    <row r="102" spans="1:52" s="3" customFormat="1" x14ac:dyDescent="0.3">
      <c r="A102" s="16">
        <v>45587</v>
      </c>
      <c r="B102" s="3" t="s">
        <v>84</v>
      </c>
      <c r="C102" s="3" t="s">
        <v>349</v>
      </c>
      <c r="D102" s="3" t="s">
        <v>262</v>
      </c>
      <c r="E102" s="24">
        <v>44</v>
      </c>
      <c r="F102" s="5">
        <v>60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>
        <v>60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>
        <f t="shared" si="3"/>
        <v>0</v>
      </c>
      <c r="AY102" s="5"/>
    </row>
    <row r="103" spans="1:52" s="3" customFormat="1" x14ac:dyDescent="0.3">
      <c r="A103" s="16">
        <v>45588</v>
      </c>
      <c r="B103" s="16" t="s">
        <v>271</v>
      </c>
      <c r="C103" s="3" t="s">
        <v>272</v>
      </c>
      <c r="D103" s="3" t="s">
        <v>262</v>
      </c>
      <c r="E103" s="24">
        <v>45</v>
      </c>
      <c r="F103" s="5">
        <v>16.84</v>
      </c>
      <c r="G103" s="5"/>
      <c r="H103" s="5">
        <v>14.03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>
        <v>2.81</v>
      </c>
      <c r="AW103" s="5">
        <f t="shared" si="3"/>
        <v>0</v>
      </c>
      <c r="AY103" s="5"/>
    </row>
    <row r="104" spans="1:52" s="3" customFormat="1" x14ac:dyDescent="0.3">
      <c r="A104" s="16">
        <v>45589</v>
      </c>
      <c r="B104" s="3" t="s">
        <v>284</v>
      </c>
      <c r="C104" s="3" t="s">
        <v>127</v>
      </c>
      <c r="D104" s="3" t="s">
        <v>262</v>
      </c>
      <c r="E104" s="24">
        <v>46</v>
      </c>
      <c r="F104" s="5">
        <v>5000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>
        <v>5000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>
        <f t="shared" si="3"/>
        <v>0</v>
      </c>
      <c r="AX104" s="5"/>
      <c r="AY104" s="5"/>
    </row>
    <row r="105" spans="1:52" s="3" customFormat="1" x14ac:dyDescent="0.3">
      <c r="A105" s="16">
        <v>45590</v>
      </c>
      <c r="B105" s="3" t="s">
        <v>284</v>
      </c>
      <c r="C105" s="3" t="s">
        <v>127</v>
      </c>
      <c r="D105" s="3" t="s">
        <v>262</v>
      </c>
      <c r="E105" s="24">
        <v>46</v>
      </c>
      <c r="F105" s="5">
        <v>1099.96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>
        <v>83.3</v>
      </c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>
        <v>1016.66</v>
      </c>
      <c r="AW105" s="5">
        <f t="shared" si="3"/>
        <v>0</v>
      </c>
      <c r="AY105" s="5"/>
    </row>
    <row r="106" spans="1:52" s="3" customFormat="1" ht="16.2" customHeight="1" x14ac:dyDescent="0.3">
      <c r="A106" s="16">
        <v>45590</v>
      </c>
      <c r="B106" s="3" t="s">
        <v>299</v>
      </c>
      <c r="C106" s="3" t="s">
        <v>350</v>
      </c>
      <c r="D106" s="3" t="s">
        <v>262</v>
      </c>
      <c r="E106" s="24">
        <v>47</v>
      </c>
      <c r="F106" s="5">
        <v>330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>
        <v>275</v>
      </c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>
        <v>55</v>
      </c>
      <c r="AW106" s="5">
        <f t="shared" si="3"/>
        <v>0</v>
      </c>
      <c r="AY106" s="5"/>
    </row>
    <row r="107" spans="1:52" s="3" customFormat="1" x14ac:dyDescent="0.3">
      <c r="A107" s="16">
        <v>45590</v>
      </c>
      <c r="B107" s="3" t="s">
        <v>263</v>
      </c>
      <c r="C107" s="3" t="s">
        <v>351</v>
      </c>
      <c r="D107" s="3" t="s">
        <v>262</v>
      </c>
      <c r="E107" s="24">
        <v>48</v>
      </c>
      <c r="F107" s="5">
        <v>300</v>
      </c>
      <c r="G107" s="5"/>
      <c r="H107" s="5"/>
      <c r="I107" s="5">
        <v>300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>
        <f t="shared" si="3"/>
        <v>0</v>
      </c>
      <c r="AY107" s="5"/>
    </row>
    <row r="108" spans="1:52" s="3" customFormat="1" x14ac:dyDescent="0.3">
      <c r="A108" s="16">
        <v>45593</v>
      </c>
      <c r="B108" s="3" t="s">
        <v>263</v>
      </c>
      <c r="C108" s="3" t="s">
        <v>352</v>
      </c>
      <c r="D108" s="3" t="s">
        <v>262</v>
      </c>
      <c r="E108" s="24">
        <v>49</v>
      </c>
      <c r="F108" s="5">
        <v>250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>
        <v>250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>
        <f t="shared" si="3"/>
        <v>0</v>
      </c>
      <c r="AY108" s="5"/>
    </row>
    <row r="109" spans="1:52" s="3" customFormat="1" x14ac:dyDescent="0.3">
      <c r="A109" s="16">
        <v>45597</v>
      </c>
      <c r="B109" s="3" t="s">
        <v>281</v>
      </c>
      <c r="C109" s="3" t="s">
        <v>282</v>
      </c>
      <c r="D109" s="3" t="s">
        <v>262</v>
      </c>
      <c r="E109" s="24">
        <v>50</v>
      </c>
      <c r="F109" s="5">
        <v>187.02</v>
      </c>
      <c r="G109" s="5"/>
      <c r="H109" s="5">
        <v>155.85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>
        <v>31.17</v>
      </c>
      <c r="AW109" s="5">
        <f t="shared" si="3"/>
        <v>0</v>
      </c>
      <c r="AY109" s="5"/>
    </row>
    <row r="110" spans="1:52" s="3" customFormat="1" x14ac:dyDescent="0.3">
      <c r="A110" s="16">
        <v>45600</v>
      </c>
      <c r="B110" s="3" t="s">
        <v>284</v>
      </c>
      <c r="C110" s="3" t="s">
        <v>127</v>
      </c>
      <c r="D110" s="3" t="s">
        <v>262</v>
      </c>
      <c r="E110" s="24">
        <v>51</v>
      </c>
      <c r="F110" s="5">
        <v>1219.99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>
        <v>1016.66</v>
      </c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>
        <v>203.33</v>
      </c>
      <c r="AW110" s="5">
        <f t="shared" si="3"/>
        <v>0</v>
      </c>
      <c r="AY110" s="5"/>
    </row>
    <row r="111" spans="1:52" s="3" customFormat="1" x14ac:dyDescent="0.3">
      <c r="A111" s="16">
        <v>45604</v>
      </c>
      <c r="B111" s="3" t="s">
        <v>263</v>
      </c>
      <c r="C111" s="3" t="s">
        <v>354</v>
      </c>
      <c r="D111" s="3" t="s">
        <v>262</v>
      </c>
      <c r="E111" s="24" t="s">
        <v>264</v>
      </c>
      <c r="F111" s="5">
        <v>216.86</v>
      </c>
      <c r="G111" s="5">
        <v>216.86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>
        <f t="shared" si="3"/>
        <v>0</v>
      </c>
      <c r="AY111" s="5"/>
    </row>
    <row r="112" spans="1:52" s="3" customFormat="1" x14ac:dyDescent="0.3">
      <c r="A112" s="16">
        <v>45607</v>
      </c>
      <c r="B112" s="3" t="s">
        <v>263</v>
      </c>
      <c r="C112" s="3" t="s">
        <v>352</v>
      </c>
      <c r="D112" s="3" t="s">
        <v>262</v>
      </c>
      <c r="E112" s="24">
        <v>49</v>
      </c>
      <c r="F112" s="5">
        <v>58.4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>
        <v>58.4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>
        <f t="shared" si="3"/>
        <v>0</v>
      </c>
      <c r="AY112" s="5"/>
      <c r="AZ112" s="5"/>
    </row>
    <row r="113" spans="1:51" s="3" customFormat="1" x14ac:dyDescent="0.3">
      <c r="A113" s="16">
        <v>45607</v>
      </c>
      <c r="B113" s="3" t="s">
        <v>263</v>
      </c>
      <c r="C113" s="3" t="s">
        <v>352</v>
      </c>
      <c r="D113" s="3" t="s">
        <v>262</v>
      </c>
      <c r="E113" s="24">
        <v>49</v>
      </c>
      <c r="F113" s="5">
        <v>40.6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>
        <v>40.6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>
        <f t="shared" si="3"/>
        <v>0</v>
      </c>
    </row>
    <row r="114" spans="1:51" s="3" customFormat="1" x14ac:dyDescent="0.3">
      <c r="A114" s="16">
        <v>45616</v>
      </c>
      <c r="B114" s="3" t="s">
        <v>284</v>
      </c>
      <c r="C114" s="3" t="s">
        <v>127</v>
      </c>
      <c r="D114" s="3" t="s">
        <v>262</v>
      </c>
      <c r="E114" s="24">
        <v>52</v>
      </c>
      <c r="F114" s="5">
        <v>288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>
        <v>240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>
        <v>48</v>
      </c>
      <c r="AW114" s="5">
        <f t="shared" si="3"/>
        <v>0</v>
      </c>
    </row>
    <row r="115" spans="1:51" s="3" customFormat="1" x14ac:dyDescent="0.3">
      <c r="A115" s="16">
        <v>45616</v>
      </c>
      <c r="B115" s="3" t="s">
        <v>284</v>
      </c>
      <c r="C115" s="3" t="s">
        <v>127</v>
      </c>
      <c r="D115" s="3" t="s">
        <v>262</v>
      </c>
      <c r="E115" s="24">
        <v>53</v>
      </c>
      <c r="F115" s="5">
        <v>240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>
        <v>200</v>
      </c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>
        <v>40</v>
      </c>
      <c r="AW115" s="5">
        <f t="shared" si="3"/>
        <v>0</v>
      </c>
    </row>
    <row r="116" spans="1:51" s="3" customFormat="1" x14ac:dyDescent="0.3">
      <c r="A116" s="16">
        <v>45617</v>
      </c>
      <c r="B116" s="3" t="s">
        <v>271</v>
      </c>
      <c r="C116" s="3" t="s">
        <v>272</v>
      </c>
      <c r="D116" s="3" t="s">
        <v>262</v>
      </c>
      <c r="E116" s="24">
        <v>54</v>
      </c>
      <c r="F116" s="5">
        <v>16.84</v>
      </c>
      <c r="G116" s="5"/>
      <c r="H116" s="5">
        <v>14.03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>
        <v>2.81</v>
      </c>
      <c r="AW116" s="5">
        <f t="shared" si="3"/>
        <v>0</v>
      </c>
    </row>
    <row r="117" spans="1:51" s="3" customFormat="1" x14ac:dyDescent="0.3">
      <c r="A117" s="16">
        <v>45625</v>
      </c>
      <c r="B117" s="3" t="s">
        <v>254</v>
      </c>
      <c r="C117" s="3" t="s">
        <v>261</v>
      </c>
      <c r="D117" s="3" t="s">
        <v>262</v>
      </c>
      <c r="E117" s="24" t="s">
        <v>223</v>
      </c>
      <c r="F117" s="5">
        <v>5.4</v>
      </c>
      <c r="G117" s="5"/>
      <c r="H117" s="5"/>
      <c r="I117" s="5"/>
      <c r="J117" s="5"/>
      <c r="K117" s="5"/>
      <c r="L117" s="5"/>
      <c r="M117" s="5"/>
      <c r="N117" s="5">
        <v>5.4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>
        <f t="shared" ref="AW117:AW161" si="4">F117-G117-H117-I117-J117-K117-L117-M117-N117-O117-P117-Q117-R117-S117-T117-U117-V117-W117-X117-Y117-Z117-AA117-AB117-AC117-AD117-AE117-AF117-AG117-AH117-AI117-AJ117-AK117-AL117-AM117-AN117-AO117-AP117-AQ117-AR117-AS117-AT117-AU117-AV117</f>
        <v>0</v>
      </c>
      <c r="AY117" s="5"/>
    </row>
    <row r="118" spans="1:51" s="3" customFormat="1" x14ac:dyDescent="0.3">
      <c r="A118" s="16">
        <v>45625</v>
      </c>
      <c r="B118" s="3" t="s">
        <v>355</v>
      </c>
      <c r="C118" s="3" t="s">
        <v>356</v>
      </c>
      <c r="D118" s="3" t="s">
        <v>262</v>
      </c>
      <c r="E118" s="24">
        <v>55</v>
      </c>
      <c r="F118" s="5">
        <v>378</v>
      </c>
      <c r="G118" s="5"/>
      <c r="H118" s="5"/>
      <c r="I118" s="5"/>
      <c r="J118" s="5"/>
      <c r="K118" s="5"/>
      <c r="L118" s="5">
        <v>315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>
        <v>63</v>
      </c>
      <c r="AW118" s="5">
        <f t="shared" si="4"/>
        <v>0</v>
      </c>
      <c r="AX118" s="5"/>
    </row>
    <row r="119" spans="1:51" s="3" customFormat="1" x14ac:dyDescent="0.3">
      <c r="A119" s="16">
        <v>45630</v>
      </c>
      <c r="B119" s="3" t="s">
        <v>17</v>
      </c>
      <c r="C119" s="3" t="s">
        <v>136</v>
      </c>
      <c r="D119" s="3" t="s">
        <v>262</v>
      </c>
      <c r="E119" s="24" t="s">
        <v>264</v>
      </c>
      <c r="F119" s="5">
        <v>947.6</v>
      </c>
      <c r="G119" s="5">
        <v>947.6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>
        <f t="shared" si="4"/>
        <v>0</v>
      </c>
    </row>
    <row r="120" spans="1:51" s="3" customFormat="1" x14ac:dyDescent="0.3">
      <c r="A120" s="16">
        <v>45642</v>
      </c>
      <c r="B120" s="3" t="s">
        <v>381</v>
      </c>
      <c r="C120" s="3" t="s">
        <v>382</v>
      </c>
      <c r="D120" s="3" t="s">
        <v>262</v>
      </c>
      <c r="E120" s="24">
        <v>56</v>
      </c>
      <c r="F120" s="5">
        <v>32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>
        <v>32</v>
      </c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>
        <f t="shared" si="4"/>
        <v>0</v>
      </c>
    </row>
    <row r="121" spans="1:51" s="3" customFormat="1" x14ac:dyDescent="0.3">
      <c r="A121" s="16">
        <v>45642</v>
      </c>
      <c r="B121" s="3" t="s">
        <v>383</v>
      </c>
      <c r="C121" s="3" t="s">
        <v>384</v>
      </c>
      <c r="D121" s="3" t="s">
        <v>262</v>
      </c>
      <c r="E121" s="24">
        <v>57</v>
      </c>
      <c r="F121" s="5">
        <v>45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>
        <v>45</v>
      </c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>
        <f t="shared" si="4"/>
        <v>0</v>
      </c>
    </row>
    <row r="122" spans="1:51" s="3" customFormat="1" x14ac:dyDescent="0.3">
      <c r="A122" s="16">
        <v>45642</v>
      </c>
      <c r="B122" s="3" t="s">
        <v>284</v>
      </c>
      <c r="C122" s="3" t="s">
        <v>127</v>
      </c>
      <c r="D122" s="3" t="s">
        <v>262</v>
      </c>
      <c r="E122" s="24">
        <v>58</v>
      </c>
      <c r="F122" s="5">
        <v>1219.99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>
        <v>1016.66</v>
      </c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>
        <v>203.33</v>
      </c>
      <c r="AW122" s="5">
        <f t="shared" si="4"/>
        <v>0</v>
      </c>
    </row>
    <row r="123" spans="1:51" s="3" customFormat="1" x14ac:dyDescent="0.3">
      <c r="A123" s="16">
        <v>45642</v>
      </c>
      <c r="B123" s="3" t="s">
        <v>345</v>
      </c>
      <c r="C123" s="3" t="s">
        <v>346</v>
      </c>
      <c r="D123" s="3" t="s">
        <v>262</v>
      </c>
      <c r="E123" s="24">
        <v>59</v>
      </c>
      <c r="F123" s="5">
        <v>425</v>
      </c>
      <c r="G123" s="5"/>
      <c r="H123" s="5"/>
      <c r="I123" s="5"/>
      <c r="J123" s="5"/>
      <c r="K123" s="5"/>
      <c r="L123" s="5"/>
      <c r="M123" s="5"/>
      <c r="N123" s="5"/>
      <c r="O123" s="5">
        <v>425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>
        <f t="shared" si="4"/>
        <v>0</v>
      </c>
    </row>
    <row r="124" spans="1:51" s="3" customFormat="1" x14ac:dyDescent="0.3">
      <c r="A124" s="16">
        <v>45644</v>
      </c>
      <c r="B124" s="3" t="s">
        <v>325</v>
      </c>
      <c r="C124" s="3" t="s">
        <v>385</v>
      </c>
      <c r="D124" s="3" t="s">
        <v>262</v>
      </c>
      <c r="E124" s="24">
        <v>60</v>
      </c>
      <c r="F124" s="5">
        <v>5000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>
        <v>5000</v>
      </c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>
        <f t="shared" si="4"/>
        <v>0</v>
      </c>
    </row>
    <row r="125" spans="1:51" s="3" customFormat="1" x14ac:dyDescent="0.3">
      <c r="A125" s="16">
        <v>46009</v>
      </c>
      <c r="B125" s="3" t="s">
        <v>325</v>
      </c>
      <c r="C125" s="3" t="s">
        <v>385</v>
      </c>
      <c r="D125" s="3" t="s">
        <v>262</v>
      </c>
      <c r="E125" s="24">
        <v>60</v>
      </c>
      <c r="F125" s="5">
        <v>2458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>
        <v>1215</v>
      </c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>
        <v>1243</v>
      </c>
      <c r="AW125" s="5">
        <f t="shared" si="4"/>
        <v>0</v>
      </c>
    </row>
    <row r="126" spans="1:51" s="3" customFormat="1" x14ac:dyDescent="0.3">
      <c r="A126" s="16">
        <v>45647</v>
      </c>
      <c r="B126" s="3" t="s">
        <v>254</v>
      </c>
      <c r="C126" s="3" t="s">
        <v>261</v>
      </c>
      <c r="D126" s="3" t="s">
        <v>262</v>
      </c>
      <c r="E126" s="24" t="s">
        <v>223</v>
      </c>
      <c r="F126" s="5">
        <v>5</v>
      </c>
      <c r="G126" s="5"/>
      <c r="H126" s="5"/>
      <c r="I126" s="5"/>
      <c r="J126" s="5"/>
      <c r="K126" s="5"/>
      <c r="L126" s="5"/>
      <c r="M126" s="5"/>
      <c r="N126" s="5">
        <v>5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>
        <f t="shared" si="4"/>
        <v>0</v>
      </c>
    </row>
    <row r="127" spans="1:51" s="117" customFormat="1" ht="15" thickBot="1" x14ac:dyDescent="0.35">
      <c r="A127" s="134">
        <v>45649</v>
      </c>
      <c r="B127" s="117" t="s">
        <v>271</v>
      </c>
      <c r="C127" s="117" t="s">
        <v>272</v>
      </c>
      <c r="D127" s="117" t="s">
        <v>262</v>
      </c>
      <c r="E127" s="135">
        <v>61</v>
      </c>
      <c r="F127" s="118">
        <v>16.84</v>
      </c>
      <c r="G127" s="118"/>
      <c r="H127" s="118">
        <v>14.03</v>
      </c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>
        <v>2.81</v>
      </c>
      <c r="AW127" s="118">
        <f t="shared" si="4"/>
        <v>0</v>
      </c>
      <c r="AX127" s="118">
        <f>SUM(AV94:AV127)</f>
        <v>3153.2499999999995</v>
      </c>
    </row>
    <row r="128" spans="1:51" s="3" customFormat="1" x14ac:dyDescent="0.3">
      <c r="A128" s="16">
        <v>45667</v>
      </c>
      <c r="B128" s="3" t="s">
        <v>386</v>
      </c>
      <c r="C128" s="3" t="s">
        <v>316</v>
      </c>
      <c r="D128" s="3" t="s">
        <v>262</v>
      </c>
      <c r="E128" s="24">
        <v>62</v>
      </c>
      <c r="F128" s="5">
        <v>90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>
        <v>75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>
        <v>15</v>
      </c>
      <c r="AW128" s="5">
        <f t="shared" si="4"/>
        <v>0</v>
      </c>
    </row>
    <row r="129" spans="1:54" s="3" customFormat="1" x14ac:dyDescent="0.3">
      <c r="A129" s="16">
        <v>45667</v>
      </c>
      <c r="B129" s="3" t="s">
        <v>317</v>
      </c>
      <c r="C129" s="3" t="s">
        <v>387</v>
      </c>
      <c r="D129" s="3" t="s">
        <v>262</v>
      </c>
      <c r="E129" s="24">
        <v>63</v>
      </c>
      <c r="F129" s="5">
        <v>185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>
        <v>185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>
        <f t="shared" si="4"/>
        <v>0</v>
      </c>
    </row>
    <row r="130" spans="1:54" x14ac:dyDescent="0.3">
      <c r="A130" s="16">
        <v>45670</v>
      </c>
      <c r="B130" s="3" t="s">
        <v>388</v>
      </c>
      <c r="C130" s="3" t="s">
        <v>389</v>
      </c>
      <c r="D130" s="3" t="s">
        <v>262</v>
      </c>
      <c r="E130" s="24">
        <v>64</v>
      </c>
      <c r="F130" s="5">
        <v>250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>
        <v>250</v>
      </c>
      <c r="AQ130" s="5"/>
      <c r="AR130" s="5"/>
      <c r="AS130" s="5"/>
      <c r="AT130" s="5"/>
      <c r="AU130" s="5"/>
      <c r="AV130" s="5"/>
      <c r="AW130" s="5">
        <f t="shared" si="4"/>
        <v>0</v>
      </c>
    </row>
    <row r="131" spans="1:54" x14ac:dyDescent="0.3">
      <c r="A131" s="16">
        <v>45677</v>
      </c>
      <c r="B131" s="3" t="s">
        <v>386</v>
      </c>
      <c r="C131" s="3" t="s">
        <v>316</v>
      </c>
      <c r="D131" s="3" t="s">
        <v>262</v>
      </c>
      <c r="E131" s="24">
        <v>65</v>
      </c>
      <c r="F131" s="5">
        <v>90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>
        <v>75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>
        <v>15</v>
      </c>
      <c r="AW131" s="5">
        <f t="shared" si="4"/>
        <v>0</v>
      </c>
      <c r="AX131" s="98"/>
    </row>
    <row r="132" spans="1:54" x14ac:dyDescent="0.3">
      <c r="A132" s="16">
        <v>45677</v>
      </c>
      <c r="B132" s="3" t="s">
        <v>273</v>
      </c>
      <c r="C132" s="3" t="s">
        <v>390</v>
      </c>
      <c r="D132" s="3" t="s">
        <v>262</v>
      </c>
      <c r="E132" s="24">
        <v>66</v>
      </c>
      <c r="F132" s="5">
        <v>125</v>
      </c>
      <c r="G132" s="5"/>
      <c r="H132" s="5"/>
      <c r="I132" s="5"/>
      <c r="J132" s="5"/>
      <c r="K132" s="5"/>
      <c r="L132" s="5">
        <v>125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>
        <f t="shared" si="4"/>
        <v>0</v>
      </c>
    </row>
    <row r="133" spans="1:54" x14ac:dyDescent="0.3">
      <c r="A133" s="16">
        <v>45678</v>
      </c>
      <c r="B133" s="3" t="s">
        <v>254</v>
      </c>
      <c r="C133" s="3" t="s">
        <v>261</v>
      </c>
      <c r="D133" s="3" t="s">
        <v>262</v>
      </c>
      <c r="E133" s="24" t="s">
        <v>223</v>
      </c>
      <c r="F133" s="5">
        <v>5</v>
      </c>
      <c r="G133" s="5"/>
      <c r="H133" s="5"/>
      <c r="I133" s="5"/>
      <c r="J133" s="5"/>
      <c r="K133" s="5"/>
      <c r="L133" s="5"/>
      <c r="M133" s="5"/>
      <c r="N133" s="5">
        <v>5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>
        <f t="shared" si="4"/>
        <v>0</v>
      </c>
    </row>
    <row r="134" spans="1:54" x14ac:dyDescent="0.3">
      <c r="A134" s="16">
        <v>45679</v>
      </c>
      <c r="B134" s="3" t="s">
        <v>271</v>
      </c>
      <c r="C134" s="3" t="s">
        <v>272</v>
      </c>
      <c r="D134" s="3" t="s">
        <v>262</v>
      </c>
      <c r="E134" s="24">
        <v>67</v>
      </c>
      <c r="F134" s="5">
        <v>16.84</v>
      </c>
      <c r="G134" s="5"/>
      <c r="H134" s="5">
        <v>14.03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>
        <v>2.81</v>
      </c>
      <c r="AW134" s="5">
        <f t="shared" si="4"/>
        <v>0</v>
      </c>
    </row>
    <row r="135" spans="1:54" x14ac:dyDescent="0.3">
      <c r="A135" s="16">
        <v>45679</v>
      </c>
      <c r="B135" s="3" t="s">
        <v>321</v>
      </c>
      <c r="C135" s="3" t="s">
        <v>391</v>
      </c>
      <c r="D135" s="3" t="s">
        <v>262</v>
      </c>
      <c r="E135" s="24">
        <v>68</v>
      </c>
      <c r="F135" s="5">
        <v>960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>
        <v>800</v>
      </c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>
        <v>160</v>
      </c>
      <c r="AW135" s="5">
        <f t="shared" si="4"/>
        <v>0</v>
      </c>
    </row>
    <row r="136" spans="1:54" x14ac:dyDescent="0.3">
      <c r="A136" s="16">
        <v>45679</v>
      </c>
      <c r="B136" s="3" t="s">
        <v>392</v>
      </c>
      <c r="C136" s="3" t="s">
        <v>316</v>
      </c>
      <c r="D136" s="3" t="s">
        <v>262</v>
      </c>
      <c r="E136" s="24">
        <v>69</v>
      </c>
      <c r="F136" s="5">
        <v>264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>
        <v>220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>
        <v>44</v>
      </c>
      <c r="AW136" s="5">
        <f t="shared" si="4"/>
        <v>0</v>
      </c>
    </row>
    <row r="137" spans="1:54" x14ac:dyDescent="0.3">
      <c r="A137" s="16">
        <v>45679</v>
      </c>
      <c r="B137" s="3" t="s">
        <v>392</v>
      </c>
      <c r="C137" s="3" t="s">
        <v>316</v>
      </c>
      <c r="D137" s="3" t="s">
        <v>262</v>
      </c>
      <c r="E137" s="24">
        <v>70</v>
      </c>
      <c r="F137" s="5">
        <v>2580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>
        <v>2150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>
        <v>430</v>
      </c>
      <c r="AW137" s="5">
        <f t="shared" si="4"/>
        <v>0</v>
      </c>
    </row>
    <row r="138" spans="1:54" x14ac:dyDescent="0.3">
      <c r="A138" s="16">
        <v>45318</v>
      </c>
      <c r="B138" s="3" t="s">
        <v>392</v>
      </c>
      <c r="C138" s="3" t="s">
        <v>316</v>
      </c>
      <c r="D138" s="3" t="s">
        <v>262</v>
      </c>
      <c r="E138" s="24">
        <v>71</v>
      </c>
      <c r="F138" s="5">
        <v>396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>
        <v>330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>
        <v>66</v>
      </c>
      <c r="AW138" s="5">
        <f t="shared" si="4"/>
        <v>0</v>
      </c>
    </row>
    <row r="139" spans="1:54" x14ac:dyDescent="0.3">
      <c r="A139" s="16">
        <v>45684</v>
      </c>
      <c r="B139" s="3" t="s">
        <v>393</v>
      </c>
      <c r="C139" s="3" t="s">
        <v>394</v>
      </c>
      <c r="D139" s="3" t="s">
        <v>262</v>
      </c>
      <c r="E139" s="24">
        <v>72</v>
      </c>
      <c r="F139" s="5">
        <v>215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>
        <v>215</v>
      </c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>
        <f t="shared" si="4"/>
        <v>0</v>
      </c>
    </row>
    <row r="140" spans="1:54" x14ac:dyDescent="0.3">
      <c r="A140" s="16">
        <v>45684</v>
      </c>
      <c r="B140" s="3" t="s">
        <v>395</v>
      </c>
      <c r="C140" s="3" t="s">
        <v>314</v>
      </c>
      <c r="D140" s="3" t="s">
        <v>262</v>
      </c>
      <c r="E140" s="24">
        <v>73</v>
      </c>
      <c r="F140" s="5">
        <v>33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>
        <v>33</v>
      </c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>
        <f t="shared" si="4"/>
        <v>0</v>
      </c>
    </row>
    <row r="141" spans="1:54" x14ac:dyDescent="0.3">
      <c r="A141" s="16">
        <v>45686</v>
      </c>
      <c r="B141" s="3" t="s">
        <v>396</v>
      </c>
      <c r="C141" s="3" t="s">
        <v>397</v>
      </c>
      <c r="D141" s="3" t="s">
        <v>262</v>
      </c>
      <c r="E141" s="24">
        <v>74</v>
      </c>
      <c r="F141" s="5">
        <v>14</v>
      </c>
      <c r="G141" s="5"/>
      <c r="H141" s="5"/>
      <c r="I141" s="5">
        <v>14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>
        <f t="shared" si="4"/>
        <v>0</v>
      </c>
      <c r="AX141" s="98"/>
      <c r="BB141" s="98"/>
    </row>
    <row r="142" spans="1:54" x14ac:dyDescent="0.3">
      <c r="A142" s="16">
        <v>45691</v>
      </c>
      <c r="B142" s="3" t="s">
        <v>281</v>
      </c>
      <c r="C142" s="3" t="s">
        <v>408</v>
      </c>
      <c r="D142" s="3" t="s">
        <v>262</v>
      </c>
      <c r="E142" s="24">
        <v>75</v>
      </c>
      <c r="F142" s="5">
        <v>187.02</v>
      </c>
      <c r="G142" s="5"/>
      <c r="H142" s="5">
        <v>187.02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>
        <f t="shared" si="4"/>
        <v>0</v>
      </c>
    </row>
    <row r="143" spans="1:54" x14ac:dyDescent="0.3">
      <c r="A143" s="16">
        <v>45695</v>
      </c>
      <c r="B143" s="3" t="s">
        <v>325</v>
      </c>
      <c r="C143" s="3" t="s">
        <v>413</v>
      </c>
      <c r="D143" s="3" t="s">
        <v>262</v>
      </c>
      <c r="E143" s="24">
        <v>76</v>
      </c>
      <c r="F143" s="5">
        <v>984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>
        <v>820</v>
      </c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>
        <v>164</v>
      </c>
      <c r="AW143" s="5">
        <f t="shared" si="4"/>
        <v>0</v>
      </c>
    </row>
    <row r="144" spans="1:54" x14ac:dyDescent="0.3">
      <c r="A144" s="16">
        <v>45695</v>
      </c>
      <c r="B144" s="3" t="s">
        <v>269</v>
      </c>
      <c r="C144" s="3" t="s">
        <v>414</v>
      </c>
      <c r="D144" s="3" t="s">
        <v>262</v>
      </c>
      <c r="E144" s="24">
        <v>77</v>
      </c>
      <c r="F144" s="5">
        <v>600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>
        <v>500</v>
      </c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>
        <v>100</v>
      </c>
      <c r="AW144" s="5">
        <f t="shared" si="4"/>
        <v>0</v>
      </c>
    </row>
    <row r="145" spans="1:50" x14ac:dyDescent="0.3">
      <c r="A145" s="16">
        <v>45695</v>
      </c>
      <c r="B145" s="3" t="s">
        <v>392</v>
      </c>
      <c r="C145" s="3" t="s">
        <v>342</v>
      </c>
      <c r="D145" s="3" t="s">
        <v>262</v>
      </c>
      <c r="E145" s="24">
        <v>78</v>
      </c>
      <c r="F145" s="5">
        <v>2340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>
        <v>1950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>
        <v>390</v>
      </c>
      <c r="AW145" s="5">
        <f t="shared" si="4"/>
        <v>0</v>
      </c>
    </row>
    <row r="146" spans="1:50" x14ac:dyDescent="0.3">
      <c r="A146" s="16">
        <v>45696</v>
      </c>
      <c r="B146" s="3" t="s">
        <v>409</v>
      </c>
      <c r="C146" s="3" t="s">
        <v>410</v>
      </c>
      <c r="D146" s="3" t="s">
        <v>262</v>
      </c>
      <c r="E146" s="24">
        <v>79</v>
      </c>
      <c r="F146" s="5">
        <v>772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>
        <v>772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>
        <f t="shared" si="4"/>
        <v>0</v>
      </c>
    </row>
    <row r="147" spans="1:50" x14ac:dyDescent="0.3">
      <c r="A147" s="16">
        <v>45702</v>
      </c>
      <c r="B147" s="3" t="s">
        <v>392</v>
      </c>
      <c r="C147" s="3" t="s">
        <v>342</v>
      </c>
      <c r="D147" s="3" t="s">
        <v>262</v>
      </c>
      <c r="E147" s="24">
        <v>80</v>
      </c>
      <c r="F147" s="5">
        <v>5000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>
        <v>5000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>
        <f t="shared" si="4"/>
        <v>0</v>
      </c>
      <c r="AX147" s="5"/>
    </row>
    <row r="148" spans="1:50" x14ac:dyDescent="0.3">
      <c r="A148" s="16">
        <v>45703</v>
      </c>
      <c r="B148" s="3" t="s">
        <v>392</v>
      </c>
      <c r="C148" s="3" t="s">
        <v>342</v>
      </c>
      <c r="D148" s="3" t="s">
        <v>262</v>
      </c>
      <c r="E148" s="24">
        <v>80</v>
      </c>
      <c r="F148" s="5">
        <v>5000</v>
      </c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5">
        <v>2976.45</v>
      </c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5">
        <v>2023.55</v>
      </c>
      <c r="AW148" s="5">
        <f t="shared" si="4"/>
        <v>0</v>
      </c>
    </row>
    <row r="149" spans="1:50" x14ac:dyDescent="0.3">
      <c r="A149" s="16">
        <v>45704</v>
      </c>
      <c r="B149" s="3" t="s">
        <v>392</v>
      </c>
      <c r="C149" s="3" t="s">
        <v>342</v>
      </c>
      <c r="D149" s="3" t="s">
        <v>262</v>
      </c>
      <c r="E149" s="24">
        <v>80</v>
      </c>
      <c r="F149" s="5">
        <v>2141.3000000000002</v>
      </c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">
        <v>2141.3000000000002</v>
      </c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5">
        <f t="shared" si="4"/>
        <v>0</v>
      </c>
    </row>
    <row r="150" spans="1:50" x14ac:dyDescent="0.3">
      <c r="A150" s="16">
        <v>45705</v>
      </c>
      <c r="B150" s="3" t="s">
        <v>263</v>
      </c>
      <c r="C150" s="3" t="s">
        <v>42</v>
      </c>
      <c r="D150" s="3" t="s">
        <v>262</v>
      </c>
      <c r="E150" s="24" t="s">
        <v>264</v>
      </c>
      <c r="F150" s="5">
        <v>123.8</v>
      </c>
      <c r="G150" s="5">
        <v>123.8</v>
      </c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5">
        <f t="shared" si="4"/>
        <v>0</v>
      </c>
    </row>
    <row r="151" spans="1:50" x14ac:dyDescent="0.3">
      <c r="A151" s="16">
        <v>45705</v>
      </c>
      <c r="B151" s="3" t="s">
        <v>17</v>
      </c>
      <c r="C151" s="3" t="s">
        <v>136</v>
      </c>
      <c r="D151" s="3" t="s">
        <v>262</v>
      </c>
      <c r="E151" s="24" t="s">
        <v>264</v>
      </c>
      <c r="F151" s="5">
        <v>857.94</v>
      </c>
      <c r="G151" s="5">
        <v>857.94</v>
      </c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5">
        <f t="shared" si="4"/>
        <v>0</v>
      </c>
    </row>
    <row r="152" spans="1:50" s="3" customFormat="1" x14ac:dyDescent="0.3">
      <c r="A152" s="16">
        <v>45707</v>
      </c>
      <c r="B152" s="3" t="s">
        <v>259</v>
      </c>
      <c r="C152" s="3" t="s">
        <v>411</v>
      </c>
      <c r="D152" s="3" t="s">
        <v>262</v>
      </c>
      <c r="E152" s="24">
        <v>81</v>
      </c>
      <c r="F152" s="5">
        <v>10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>
        <v>10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>
        <f t="shared" si="4"/>
        <v>0</v>
      </c>
    </row>
    <row r="153" spans="1:50" s="3" customFormat="1" x14ac:dyDescent="0.3">
      <c r="A153" s="16">
        <v>45709</v>
      </c>
      <c r="B153" s="3" t="s">
        <v>271</v>
      </c>
      <c r="C153" s="3" t="s">
        <v>272</v>
      </c>
      <c r="D153" s="3" t="s">
        <v>262</v>
      </c>
      <c r="E153" s="24">
        <v>82</v>
      </c>
      <c r="F153" s="5">
        <v>16.84</v>
      </c>
      <c r="G153" s="5"/>
      <c r="H153" s="5">
        <v>14.03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>
        <v>2.81</v>
      </c>
      <c r="AW153" s="5">
        <f t="shared" si="4"/>
        <v>0</v>
      </c>
    </row>
    <row r="154" spans="1:50" s="3" customFormat="1" x14ac:dyDescent="0.3">
      <c r="A154" s="16">
        <v>45709</v>
      </c>
      <c r="B154" s="3" t="s">
        <v>254</v>
      </c>
      <c r="C154" s="3" t="s">
        <v>261</v>
      </c>
      <c r="D154" s="3" t="s">
        <v>262</v>
      </c>
      <c r="E154" s="24" t="s">
        <v>223</v>
      </c>
      <c r="F154" s="5">
        <v>5.8</v>
      </c>
      <c r="G154" s="5"/>
      <c r="H154" s="5"/>
      <c r="I154" s="5"/>
      <c r="J154" s="5"/>
      <c r="K154" s="5"/>
      <c r="L154" s="5"/>
      <c r="M154" s="5"/>
      <c r="N154" s="5">
        <v>5.8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>
        <f t="shared" si="4"/>
        <v>0</v>
      </c>
    </row>
    <row r="155" spans="1:50" s="3" customFormat="1" x14ac:dyDescent="0.3">
      <c r="A155" s="16">
        <v>45733</v>
      </c>
      <c r="B155" s="3" t="s">
        <v>259</v>
      </c>
      <c r="C155" s="3" t="s">
        <v>421</v>
      </c>
      <c r="D155" s="3" t="s">
        <v>262</v>
      </c>
      <c r="E155" s="24">
        <v>83</v>
      </c>
      <c r="F155" s="5">
        <v>70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>
        <v>70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>
        <f t="shared" si="4"/>
        <v>0</v>
      </c>
    </row>
    <row r="156" spans="1:50" s="3" customFormat="1" x14ac:dyDescent="0.3">
      <c r="A156" s="16">
        <v>45737</v>
      </c>
      <c r="B156" s="3" t="s">
        <v>271</v>
      </c>
      <c r="C156" s="3" t="s">
        <v>272</v>
      </c>
      <c r="D156" s="3" t="s">
        <v>262</v>
      </c>
      <c r="E156" s="24">
        <v>84</v>
      </c>
      <c r="F156" s="5">
        <v>16.84</v>
      </c>
      <c r="G156" s="5"/>
      <c r="H156" s="5">
        <v>14.03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>
        <v>2.81</v>
      </c>
      <c r="AW156" s="5">
        <f t="shared" si="4"/>
        <v>0</v>
      </c>
    </row>
    <row r="157" spans="1:50" s="3" customFormat="1" x14ac:dyDescent="0.3">
      <c r="A157" s="16">
        <v>45737</v>
      </c>
      <c r="B157" s="3" t="s">
        <v>254</v>
      </c>
      <c r="C157" s="3" t="s">
        <v>261</v>
      </c>
      <c r="D157" s="3" t="s">
        <v>262</v>
      </c>
      <c r="E157" s="24" t="s">
        <v>223</v>
      </c>
      <c r="F157" s="5">
        <v>5</v>
      </c>
      <c r="G157" s="5"/>
      <c r="H157" s="5"/>
      <c r="I157" s="5"/>
      <c r="J157" s="5"/>
      <c r="K157" s="5"/>
      <c r="L157" s="5"/>
      <c r="M157" s="5"/>
      <c r="N157" s="5">
        <v>5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>
        <f t="shared" si="4"/>
        <v>0</v>
      </c>
      <c r="AX157" s="5"/>
    </row>
    <row r="158" spans="1:50" s="3" customFormat="1" x14ac:dyDescent="0.3">
      <c r="A158" s="16">
        <v>45737</v>
      </c>
      <c r="B158" s="3" t="s">
        <v>425</v>
      </c>
      <c r="C158" s="3" t="s">
        <v>323</v>
      </c>
      <c r="D158" s="3" t="s">
        <v>262</v>
      </c>
      <c r="E158" s="24">
        <v>85</v>
      </c>
      <c r="F158" s="5">
        <v>1000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>
        <v>1000</v>
      </c>
      <c r="AQ158" s="5"/>
      <c r="AR158" s="5"/>
      <c r="AS158" s="5"/>
      <c r="AT158" s="5"/>
      <c r="AU158" s="5"/>
      <c r="AV158" s="5"/>
      <c r="AW158" s="5">
        <f t="shared" si="4"/>
        <v>0</v>
      </c>
      <c r="AX158" s="5"/>
    </row>
    <row r="159" spans="1:50" s="3" customFormat="1" x14ac:dyDescent="0.3">
      <c r="A159" s="16">
        <v>45740</v>
      </c>
      <c r="B159" s="3" t="s">
        <v>345</v>
      </c>
      <c r="C159" s="3" t="s">
        <v>346</v>
      </c>
      <c r="D159" s="3" t="s">
        <v>262</v>
      </c>
      <c r="E159" s="24">
        <v>86</v>
      </c>
      <c r="F159" s="5">
        <v>460</v>
      </c>
      <c r="G159" s="5"/>
      <c r="H159" s="5"/>
      <c r="I159" s="5"/>
      <c r="J159" s="5"/>
      <c r="K159" s="5"/>
      <c r="L159" s="5"/>
      <c r="M159" s="5"/>
      <c r="N159" s="5"/>
      <c r="O159" s="5">
        <v>460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>
        <f t="shared" si="4"/>
        <v>0</v>
      </c>
    </row>
    <row r="160" spans="1:50" s="3" customFormat="1" x14ac:dyDescent="0.3">
      <c r="A160" s="16">
        <v>45740</v>
      </c>
      <c r="B160" s="3" t="s">
        <v>422</v>
      </c>
      <c r="C160" s="3" t="s">
        <v>423</v>
      </c>
      <c r="D160" s="3" t="s">
        <v>262</v>
      </c>
      <c r="E160" s="24">
        <v>87</v>
      </c>
      <c r="F160" s="5">
        <v>84.9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>
        <v>70.760000000000005</v>
      </c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>
        <v>14.14</v>
      </c>
      <c r="AW160" s="5">
        <f t="shared" si="4"/>
        <v>0</v>
      </c>
    </row>
    <row r="161" spans="1:52" s="3" customFormat="1" x14ac:dyDescent="0.3">
      <c r="A161" s="16">
        <v>45747</v>
      </c>
      <c r="B161" s="3" t="s">
        <v>426</v>
      </c>
      <c r="C161" s="3" t="s">
        <v>427</v>
      </c>
      <c r="D161" s="3" t="s">
        <v>262</v>
      </c>
      <c r="E161" s="24">
        <v>87</v>
      </c>
      <c r="F161" s="5">
        <v>80</v>
      </c>
      <c r="G161" s="5"/>
      <c r="H161" s="5"/>
      <c r="I161" s="5">
        <v>80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>
        <f t="shared" si="4"/>
        <v>0</v>
      </c>
    </row>
    <row r="162" spans="1:52" x14ac:dyDescent="0.3">
      <c r="A162" s="102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5"/>
    </row>
    <row r="163" spans="1:52" x14ac:dyDescent="0.3">
      <c r="A163" s="102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5"/>
      <c r="AX163" s="98"/>
    </row>
    <row r="164" spans="1:52" x14ac:dyDescent="0.3">
      <c r="A164" s="102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5"/>
    </row>
    <row r="165" spans="1:52" x14ac:dyDescent="0.3">
      <c r="A165" s="102"/>
      <c r="E165" s="105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5"/>
    </row>
    <row r="166" spans="1:52" x14ac:dyDescent="0.3">
      <c r="A166" s="102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5"/>
    </row>
    <row r="167" spans="1:52" x14ac:dyDescent="0.3">
      <c r="A167" s="102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5"/>
    </row>
    <row r="168" spans="1:52" x14ac:dyDescent="0.3">
      <c r="A168" s="102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5"/>
    </row>
    <row r="169" spans="1:52" x14ac:dyDescent="0.3">
      <c r="A169" s="102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5"/>
    </row>
    <row r="170" spans="1:52" x14ac:dyDescent="0.3">
      <c r="A170" s="102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</row>
    <row r="171" spans="1:52" x14ac:dyDescent="0.3">
      <c r="A171" s="102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</row>
    <row r="172" spans="1:52" ht="21" customHeight="1" x14ac:dyDescent="0.3">
      <c r="A172" s="102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Z172" s="98"/>
    </row>
    <row r="173" spans="1:52" x14ac:dyDescent="0.3">
      <c r="A173" s="102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</row>
    <row r="174" spans="1:52" x14ac:dyDescent="0.3">
      <c r="A174" s="102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</row>
    <row r="175" spans="1:52" x14ac:dyDescent="0.3">
      <c r="A175" s="102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</row>
    <row r="176" spans="1:52" x14ac:dyDescent="0.3">
      <c r="A176" s="102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</row>
    <row r="177" spans="1:52" x14ac:dyDescent="0.3">
      <c r="A177" s="102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</row>
    <row r="178" spans="1:52" x14ac:dyDescent="0.3">
      <c r="A178" s="102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</row>
    <row r="179" spans="1:52" x14ac:dyDescent="0.3">
      <c r="A179" s="102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</row>
    <row r="180" spans="1:52" x14ac:dyDescent="0.3">
      <c r="A180" s="102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</row>
    <row r="181" spans="1:52" x14ac:dyDescent="0.3">
      <c r="A181" s="102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</row>
    <row r="182" spans="1:52" x14ac:dyDescent="0.3">
      <c r="A182" s="102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</row>
    <row r="183" spans="1:52" x14ac:dyDescent="0.3">
      <c r="A183" s="102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</row>
    <row r="184" spans="1:52" x14ac:dyDescent="0.3">
      <c r="A184" s="102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</row>
    <row r="185" spans="1:52" x14ac:dyDescent="0.3">
      <c r="A185" s="102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</row>
    <row r="186" spans="1:52" x14ac:dyDescent="0.3">
      <c r="A186" s="102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Z186" s="98"/>
    </row>
    <row r="187" spans="1:52" x14ac:dyDescent="0.3">
      <c r="A187" s="102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</row>
    <row r="188" spans="1:52" x14ac:dyDescent="0.3">
      <c r="A188" s="102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</row>
    <row r="189" spans="1:52" x14ac:dyDescent="0.3">
      <c r="A189" s="102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</row>
    <row r="190" spans="1:52" x14ac:dyDescent="0.3">
      <c r="A190" s="102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</row>
    <row r="191" spans="1:52" x14ac:dyDescent="0.3">
      <c r="A191" s="102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</row>
    <row r="192" spans="1:52" x14ac:dyDescent="0.3">
      <c r="A192" s="102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</row>
    <row r="193" spans="1:49" x14ac:dyDescent="0.3">
      <c r="A193" s="102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</row>
    <row r="194" spans="1:49" x14ac:dyDescent="0.3">
      <c r="A194" s="102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</row>
    <row r="195" spans="1:49" x14ac:dyDescent="0.3">
      <c r="A195" s="102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</row>
    <row r="196" spans="1:49" x14ac:dyDescent="0.3">
      <c r="A196" s="102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</row>
    <row r="197" spans="1:49" x14ac:dyDescent="0.3">
      <c r="A197" s="102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</row>
    <row r="198" spans="1:49" x14ac:dyDescent="0.3">
      <c r="A198" s="102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</row>
    <row r="199" spans="1:49" x14ac:dyDescent="0.3">
      <c r="A199" s="102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</row>
    <row r="200" spans="1:49" x14ac:dyDescent="0.3">
      <c r="A200" s="102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</row>
    <row r="201" spans="1:49" x14ac:dyDescent="0.3">
      <c r="A201" s="102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</row>
    <row r="202" spans="1:49" x14ac:dyDescent="0.3">
      <c r="A202" s="102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</row>
    <row r="203" spans="1:49" x14ac:dyDescent="0.3">
      <c r="A203" s="102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</row>
    <row r="204" spans="1:49" x14ac:dyDescent="0.3">
      <c r="A204" s="102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</row>
    <row r="205" spans="1:49" x14ac:dyDescent="0.3">
      <c r="A205" s="102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</row>
    <row r="206" spans="1:49" x14ac:dyDescent="0.3">
      <c r="A206" s="102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</row>
    <row r="207" spans="1:49" x14ac:dyDescent="0.3">
      <c r="A207" s="102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</row>
    <row r="208" spans="1:49" x14ac:dyDescent="0.3">
      <c r="A208" s="102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</row>
    <row r="209" spans="1:49" x14ac:dyDescent="0.3">
      <c r="A209" s="102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</row>
    <row r="210" spans="1:49" x14ac:dyDescent="0.3">
      <c r="A210" s="102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</row>
    <row r="211" spans="1:49" x14ac:dyDescent="0.3">
      <c r="A211" s="102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</row>
    <row r="212" spans="1:49" x14ac:dyDescent="0.3">
      <c r="A212" s="102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</row>
    <row r="213" spans="1:49" x14ac:dyDescent="0.3">
      <c r="A213" s="102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</row>
    <row r="214" spans="1:49" x14ac:dyDescent="0.3">
      <c r="A214" s="102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</row>
    <row r="215" spans="1:49" x14ac:dyDescent="0.3">
      <c r="A215" s="102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</row>
    <row r="216" spans="1:49" x14ac:dyDescent="0.3">
      <c r="A216" s="102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</row>
    <row r="217" spans="1:49" x14ac:dyDescent="0.3">
      <c r="A217" s="102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</row>
    <row r="218" spans="1:49" x14ac:dyDescent="0.3">
      <c r="A218" s="102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</row>
    <row r="219" spans="1:49" x14ac:dyDescent="0.3">
      <c r="A219" s="102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</row>
    <row r="220" spans="1:49" x14ac:dyDescent="0.3">
      <c r="A220" s="102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</row>
    <row r="221" spans="1:49" x14ac:dyDescent="0.3">
      <c r="A221" s="102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</row>
    <row r="222" spans="1:49" x14ac:dyDescent="0.3">
      <c r="A222" s="102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</row>
    <row r="223" spans="1:49" x14ac:dyDescent="0.3">
      <c r="A223" s="102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</row>
    <row r="224" spans="1:49" x14ac:dyDescent="0.3">
      <c r="A224" s="102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</row>
    <row r="225" spans="1:49" x14ac:dyDescent="0.3">
      <c r="A225" s="102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</row>
    <row r="226" spans="1:49" x14ac:dyDescent="0.3">
      <c r="A226" s="102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</row>
    <row r="227" spans="1:49" x14ac:dyDescent="0.3">
      <c r="A227" s="102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</row>
    <row r="228" spans="1:49" x14ac:dyDescent="0.3">
      <c r="A228" s="102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</row>
    <row r="229" spans="1:49" x14ac:dyDescent="0.3">
      <c r="A229" s="102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</row>
    <row r="230" spans="1:49" x14ac:dyDescent="0.3">
      <c r="A230" s="102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</row>
    <row r="231" spans="1:49" x14ac:dyDescent="0.3">
      <c r="A231" s="102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</row>
    <row r="232" spans="1:49" x14ac:dyDescent="0.3">
      <c r="A232" s="102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</row>
    <row r="233" spans="1:49" x14ac:dyDescent="0.3">
      <c r="A233" s="102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</row>
    <row r="234" spans="1:49" x14ac:dyDescent="0.3">
      <c r="A234" s="102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</row>
    <row r="235" spans="1:49" x14ac:dyDescent="0.3">
      <c r="A235" s="102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</row>
    <row r="236" spans="1:49" x14ac:dyDescent="0.3">
      <c r="A236" s="102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</row>
    <row r="237" spans="1:49" x14ac:dyDescent="0.3">
      <c r="A237" s="102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</row>
    <row r="238" spans="1:49" x14ac:dyDescent="0.3">
      <c r="A238" s="102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</row>
    <row r="239" spans="1:49" x14ac:dyDescent="0.3">
      <c r="A239" s="102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</row>
    <row r="240" spans="1:49" x14ac:dyDescent="0.3">
      <c r="A240" s="102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</row>
    <row r="241" spans="1:49" x14ac:dyDescent="0.3">
      <c r="A241" s="102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</row>
    <row r="242" spans="1:49" x14ac:dyDescent="0.3">
      <c r="A242" s="102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</row>
    <row r="243" spans="1:49" x14ac:dyDescent="0.3">
      <c r="A243" s="102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</row>
    <row r="244" spans="1:49" x14ac:dyDescent="0.3">
      <c r="A244" s="102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</row>
    <row r="245" spans="1:49" x14ac:dyDescent="0.3">
      <c r="A245" s="102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</row>
    <row r="246" spans="1:49" x14ac:dyDescent="0.3">
      <c r="A246" s="102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</row>
    <row r="247" spans="1:49" x14ac:dyDescent="0.3">
      <c r="A247" s="102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</row>
    <row r="248" spans="1:49" x14ac:dyDescent="0.3">
      <c r="A248" s="102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</row>
    <row r="249" spans="1:49" x14ac:dyDescent="0.3">
      <c r="A249" s="102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</row>
    <row r="250" spans="1:49" x14ac:dyDescent="0.3">
      <c r="A250" s="102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</row>
    <row r="251" spans="1:49" x14ac:dyDescent="0.3">
      <c r="A251" s="102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</row>
    <row r="252" spans="1:49" x14ac:dyDescent="0.3">
      <c r="A252" s="102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</row>
    <row r="253" spans="1:49" x14ac:dyDescent="0.3">
      <c r="A253" s="102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</row>
    <row r="254" spans="1:49" x14ac:dyDescent="0.3">
      <c r="A254" s="102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</row>
    <row r="255" spans="1:49" x14ac:dyDescent="0.3">
      <c r="A255" s="102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</row>
    <row r="256" spans="1:49" x14ac:dyDescent="0.3">
      <c r="A256" s="102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</row>
    <row r="257" spans="1:49" x14ac:dyDescent="0.3">
      <c r="A257" s="102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</row>
    <row r="258" spans="1:49" x14ac:dyDescent="0.3">
      <c r="A258" s="102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</row>
    <row r="259" spans="1:49" x14ac:dyDescent="0.3">
      <c r="A259" s="102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</row>
    <row r="260" spans="1:49" x14ac:dyDescent="0.3">
      <c r="A260" s="102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</row>
    <row r="261" spans="1:49" x14ac:dyDescent="0.3">
      <c r="A261" s="102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</row>
    <row r="262" spans="1:49" x14ac:dyDescent="0.3">
      <c r="A262" s="102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</row>
    <row r="263" spans="1:49" x14ac:dyDescent="0.3">
      <c r="A263" s="102"/>
      <c r="AW263" s="98"/>
    </row>
    <row r="264" spans="1:49" x14ac:dyDescent="0.3">
      <c r="A264" s="102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</row>
    <row r="265" spans="1:49" x14ac:dyDescent="0.3">
      <c r="A265" s="102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</row>
    <row r="266" spans="1:49" x14ac:dyDescent="0.3">
      <c r="A266" s="102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</row>
    <row r="267" spans="1:49" x14ac:dyDescent="0.3">
      <c r="A267" s="102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</row>
    <row r="268" spans="1:49" x14ac:dyDescent="0.3">
      <c r="A268" s="102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</row>
    <row r="269" spans="1:49" x14ac:dyDescent="0.3">
      <c r="A269" s="102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</row>
    <row r="270" spans="1:49" x14ac:dyDescent="0.3">
      <c r="A270" s="102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</row>
    <row r="271" spans="1:49" x14ac:dyDescent="0.3">
      <c r="A271" s="102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</row>
    <row r="272" spans="1:49" x14ac:dyDescent="0.3">
      <c r="A272" s="102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</row>
    <row r="273" spans="1:49" x14ac:dyDescent="0.3">
      <c r="A273" s="102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</row>
    <row r="274" spans="1:49" x14ac:dyDescent="0.3">
      <c r="A274" s="102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</row>
    <row r="275" spans="1:49" x14ac:dyDescent="0.3">
      <c r="A275" s="102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</row>
    <row r="276" spans="1:49" x14ac:dyDescent="0.3">
      <c r="A276" s="102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</row>
    <row r="277" spans="1:49" x14ac:dyDescent="0.3">
      <c r="A277" s="102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</row>
    <row r="278" spans="1:49" x14ac:dyDescent="0.3">
      <c r="A278" s="102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</row>
    <row r="279" spans="1:49" x14ac:dyDescent="0.3">
      <c r="A279" s="102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</row>
    <row r="280" spans="1:49" x14ac:dyDescent="0.3">
      <c r="A280" s="102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</row>
    <row r="281" spans="1:49" x14ac:dyDescent="0.3">
      <c r="A281" s="102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</row>
    <row r="282" spans="1:49" x14ac:dyDescent="0.3">
      <c r="A282" s="102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</row>
    <row r="283" spans="1:49" x14ac:dyDescent="0.3">
      <c r="A283" s="102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</row>
    <row r="284" spans="1:49" x14ac:dyDescent="0.3">
      <c r="A284" s="102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</row>
    <row r="285" spans="1:49" x14ac:dyDescent="0.3">
      <c r="A285" s="102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</row>
    <row r="286" spans="1:49" x14ac:dyDescent="0.3">
      <c r="A286" s="102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</row>
    <row r="287" spans="1:49" x14ac:dyDescent="0.3">
      <c r="A287" s="102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</row>
    <row r="288" spans="1:49" x14ac:dyDescent="0.3">
      <c r="A288" s="102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</row>
    <row r="289" spans="1:49" x14ac:dyDescent="0.3">
      <c r="A289" s="102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</row>
    <row r="290" spans="1:49" x14ac:dyDescent="0.3">
      <c r="A290" s="102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</row>
    <row r="291" spans="1:49" x14ac:dyDescent="0.3">
      <c r="A291" s="102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</row>
    <row r="292" spans="1:49" x14ac:dyDescent="0.3">
      <c r="A292" s="102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</row>
    <row r="293" spans="1:49" x14ac:dyDescent="0.3">
      <c r="A293" s="102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</row>
    <row r="294" spans="1:49" x14ac:dyDescent="0.3">
      <c r="A294" s="102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</row>
    <row r="295" spans="1:49" x14ac:dyDescent="0.3">
      <c r="A295" s="102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</row>
    <row r="296" spans="1:49" x14ac:dyDescent="0.3">
      <c r="A296" s="102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</row>
    <row r="297" spans="1:49" x14ac:dyDescent="0.3">
      <c r="A297" s="102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</row>
    <row r="298" spans="1:49" x14ac:dyDescent="0.3">
      <c r="A298" s="102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</row>
    <row r="299" spans="1:49" x14ac:dyDescent="0.3">
      <c r="A299" s="102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</row>
    <row r="300" spans="1:49" x14ac:dyDescent="0.3">
      <c r="A300" s="102"/>
      <c r="F300" s="98"/>
      <c r="AV300" s="98"/>
      <c r="AW300" s="98"/>
    </row>
    <row r="301" spans="1:49" x14ac:dyDescent="0.3">
      <c r="A301" s="102"/>
      <c r="F301" s="98"/>
      <c r="AV301" s="98"/>
      <c r="AW301" s="98"/>
    </row>
    <row r="302" spans="1:49" x14ac:dyDescent="0.3">
      <c r="A302" s="102"/>
      <c r="F302" s="98"/>
      <c r="AV302" s="98"/>
      <c r="AW302" s="98"/>
    </row>
    <row r="303" spans="1:49" x14ac:dyDescent="0.3">
      <c r="A303" s="102"/>
      <c r="F303" s="98"/>
      <c r="AV303" s="98"/>
      <c r="AW303" s="98"/>
    </row>
    <row r="304" spans="1:49" x14ac:dyDescent="0.3">
      <c r="A304" s="102"/>
      <c r="F304" s="98"/>
      <c r="AV304" s="98"/>
      <c r="AW304" s="98"/>
    </row>
    <row r="305" spans="1:49" x14ac:dyDescent="0.3">
      <c r="A305" s="102"/>
      <c r="F305" s="98"/>
      <c r="AV305" s="98"/>
      <c r="AW305" s="98"/>
    </row>
    <row r="306" spans="1:49" x14ac:dyDescent="0.3">
      <c r="A306" s="102"/>
      <c r="F306" s="98"/>
      <c r="AV306" s="98"/>
      <c r="AW306" s="98"/>
    </row>
    <row r="307" spans="1:49" x14ac:dyDescent="0.3">
      <c r="A307" s="102"/>
      <c r="F307" s="98"/>
      <c r="AV307" s="98"/>
      <c r="AW307" s="98"/>
    </row>
    <row r="308" spans="1:49" x14ac:dyDescent="0.3">
      <c r="A308" s="102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</row>
    <row r="309" spans="1:49" x14ac:dyDescent="0.3">
      <c r="A309" s="102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</row>
    <row r="310" spans="1:49" x14ac:dyDescent="0.3">
      <c r="A310" s="102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</row>
    <row r="311" spans="1:49" x14ac:dyDescent="0.3">
      <c r="A311" s="102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</row>
    <row r="312" spans="1:49" x14ac:dyDescent="0.3">
      <c r="A312" s="102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</row>
    <row r="313" spans="1:49" x14ac:dyDescent="0.3">
      <c r="A313" s="102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</row>
    <row r="314" spans="1:49" x14ac:dyDescent="0.3">
      <c r="A314" s="102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</row>
    <row r="315" spans="1:49" x14ac:dyDescent="0.3">
      <c r="A315" s="102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</row>
    <row r="316" spans="1:49" x14ac:dyDescent="0.3">
      <c r="A316" s="102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</row>
    <row r="317" spans="1:49" x14ac:dyDescent="0.3">
      <c r="A317" s="102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</row>
    <row r="318" spans="1:49" x14ac:dyDescent="0.3">
      <c r="A318" s="102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</row>
    <row r="319" spans="1:49" x14ac:dyDescent="0.3">
      <c r="A319" s="102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</row>
    <row r="320" spans="1:49" x14ac:dyDescent="0.3">
      <c r="A320" s="102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</row>
    <row r="321" spans="1:49" x14ac:dyDescent="0.3">
      <c r="A321" s="102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</row>
    <row r="322" spans="1:49" x14ac:dyDescent="0.3">
      <c r="A322" s="102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</row>
    <row r="323" spans="1:49" x14ac:dyDescent="0.3">
      <c r="A323" s="102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</row>
    <row r="324" spans="1:49" x14ac:dyDescent="0.3">
      <c r="A324" s="102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</row>
    <row r="325" spans="1:49" x14ac:dyDescent="0.3">
      <c r="A325" s="102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</row>
    <row r="326" spans="1:49" x14ac:dyDescent="0.3">
      <c r="A326" s="102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</row>
    <row r="327" spans="1:49" x14ac:dyDescent="0.3">
      <c r="A327" s="102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</row>
    <row r="328" spans="1:49" x14ac:dyDescent="0.3">
      <c r="A328" s="102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</row>
    <row r="329" spans="1:49" x14ac:dyDescent="0.3">
      <c r="A329" s="102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</row>
    <row r="330" spans="1:49" x14ac:dyDescent="0.3">
      <c r="A330" s="102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</row>
    <row r="331" spans="1:49" x14ac:dyDescent="0.3">
      <c r="A331" s="102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</row>
    <row r="332" spans="1:49" x14ac:dyDescent="0.3">
      <c r="A332" s="102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</row>
    <row r="333" spans="1:49" x14ac:dyDescent="0.3">
      <c r="A333" s="102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</row>
    <row r="334" spans="1:49" x14ac:dyDescent="0.3">
      <c r="A334" s="102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</row>
    <row r="335" spans="1:49" x14ac:dyDescent="0.3">
      <c r="A335" s="102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</row>
    <row r="336" spans="1:49" x14ac:dyDescent="0.3">
      <c r="A336" s="102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</row>
    <row r="337" spans="1:49" x14ac:dyDescent="0.3">
      <c r="A337" s="102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</row>
    <row r="338" spans="1:49" x14ac:dyDescent="0.3">
      <c r="A338" s="102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</row>
    <row r="339" spans="1:49" x14ac:dyDescent="0.3">
      <c r="A339" s="102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</row>
    <row r="340" spans="1:49" x14ac:dyDescent="0.3">
      <c r="A340" s="102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</row>
    <row r="341" spans="1:49" x14ac:dyDescent="0.3">
      <c r="A341" s="102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</row>
    <row r="342" spans="1:49" x14ac:dyDescent="0.3">
      <c r="A342" s="102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</row>
    <row r="343" spans="1:49" x14ac:dyDescent="0.3">
      <c r="A343" s="102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</row>
    <row r="344" spans="1:49" x14ac:dyDescent="0.3">
      <c r="A344" s="102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</row>
    <row r="345" spans="1:49" x14ac:dyDescent="0.3">
      <c r="A345" s="102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</row>
    <row r="346" spans="1:49" x14ac:dyDescent="0.3">
      <c r="A346" s="102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</row>
    <row r="347" spans="1:49" x14ac:dyDescent="0.3">
      <c r="A347" s="102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</row>
    <row r="348" spans="1:49" x14ac:dyDescent="0.3">
      <c r="A348" s="102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</row>
    <row r="349" spans="1:49" x14ac:dyDescent="0.3">
      <c r="A349" s="102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</row>
    <row r="350" spans="1:49" x14ac:dyDescent="0.3">
      <c r="A350" s="102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</row>
    <row r="351" spans="1:49" x14ac:dyDescent="0.3">
      <c r="A351" s="102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</row>
    <row r="352" spans="1:49" x14ac:dyDescent="0.3">
      <c r="A352" s="102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</row>
    <row r="353" spans="1:49" x14ac:dyDescent="0.3">
      <c r="A353" s="102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</row>
    <row r="354" spans="1:49" x14ac:dyDescent="0.3">
      <c r="A354" s="102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</row>
    <row r="355" spans="1:49" x14ac:dyDescent="0.3">
      <c r="A355" s="102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</row>
    <row r="356" spans="1:49" x14ac:dyDescent="0.3">
      <c r="A356" s="102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</row>
    <row r="357" spans="1:49" x14ac:dyDescent="0.3">
      <c r="A357" s="102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</row>
    <row r="358" spans="1:49" x14ac:dyDescent="0.3">
      <c r="A358" s="102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</row>
    <row r="359" spans="1:49" x14ac:dyDescent="0.3">
      <c r="A359" s="102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</row>
    <row r="360" spans="1:49" x14ac:dyDescent="0.3">
      <c r="A360" s="102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</row>
    <row r="361" spans="1:49" x14ac:dyDescent="0.3">
      <c r="A361" s="102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</row>
    <row r="362" spans="1:49" x14ac:dyDescent="0.3">
      <c r="A362" s="102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</row>
    <row r="363" spans="1:49" x14ac:dyDescent="0.3">
      <c r="A363" s="102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</row>
    <row r="364" spans="1:49" x14ac:dyDescent="0.3">
      <c r="A364" s="102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</row>
    <row r="365" spans="1:49" x14ac:dyDescent="0.3">
      <c r="A365" s="102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</row>
    <row r="366" spans="1:49" x14ac:dyDescent="0.3">
      <c r="A366" s="102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</row>
    <row r="367" spans="1:49" x14ac:dyDescent="0.3">
      <c r="A367" s="102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</row>
    <row r="368" spans="1:49" x14ac:dyDescent="0.3">
      <c r="A368" s="102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</row>
    <row r="369" spans="1:49" x14ac:dyDescent="0.3">
      <c r="A369" s="102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</row>
    <row r="370" spans="1:49" x14ac:dyDescent="0.3">
      <c r="A370" s="102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</row>
    <row r="371" spans="1:49" x14ac:dyDescent="0.3">
      <c r="A371" s="102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</row>
    <row r="372" spans="1:49" x14ac:dyDescent="0.3">
      <c r="A372" s="102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</row>
    <row r="373" spans="1:49" x14ac:dyDescent="0.3">
      <c r="A373" s="102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</row>
    <row r="374" spans="1:49" x14ac:dyDescent="0.3">
      <c r="A374" s="102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</row>
    <row r="375" spans="1:49" x14ac:dyDescent="0.3">
      <c r="A375" s="102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</row>
    <row r="376" spans="1:49" x14ac:dyDescent="0.3">
      <c r="A376" s="102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</row>
    <row r="377" spans="1:49" x14ac:dyDescent="0.3">
      <c r="A377" s="102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</row>
    <row r="378" spans="1:49" x14ac:dyDescent="0.3">
      <c r="A378" s="102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</row>
    <row r="379" spans="1:49" x14ac:dyDescent="0.3">
      <c r="A379" s="102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</row>
    <row r="380" spans="1:49" x14ac:dyDescent="0.3">
      <c r="A380" s="102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</row>
    <row r="381" spans="1:49" x14ac:dyDescent="0.3">
      <c r="A381" s="102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</row>
    <row r="382" spans="1:49" x14ac:dyDescent="0.3">
      <c r="A382" s="102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</row>
    <row r="383" spans="1:49" x14ac:dyDescent="0.3">
      <c r="A383" s="102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</row>
    <row r="384" spans="1:49" x14ac:dyDescent="0.3">
      <c r="A384" s="102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</row>
    <row r="385" spans="1:49" x14ac:dyDescent="0.3">
      <c r="A385" s="102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</row>
    <row r="386" spans="1:49" x14ac:dyDescent="0.3">
      <c r="A386" s="102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</row>
    <row r="387" spans="1:49" x14ac:dyDescent="0.3">
      <c r="A387" s="102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</row>
    <row r="388" spans="1:49" x14ac:dyDescent="0.3">
      <c r="A388" s="102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</row>
    <row r="389" spans="1:49" x14ac:dyDescent="0.3">
      <c r="A389" s="102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</row>
    <row r="390" spans="1:49" x14ac:dyDescent="0.3">
      <c r="A390" s="102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</row>
    <row r="391" spans="1:49" x14ac:dyDescent="0.3">
      <c r="A391" s="102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</row>
    <row r="392" spans="1:49" x14ac:dyDescent="0.3">
      <c r="A392" s="102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</row>
    <row r="393" spans="1:49" x14ac:dyDescent="0.3">
      <c r="A393" s="102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</row>
    <row r="394" spans="1:49" x14ac:dyDescent="0.3">
      <c r="A394" s="102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</row>
    <row r="395" spans="1:49" x14ac:dyDescent="0.3">
      <c r="A395" s="102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</row>
    <row r="396" spans="1:49" x14ac:dyDescent="0.3">
      <c r="A396" s="102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</row>
    <row r="397" spans="1:49" x14ac:dyDescent="0.3">
      <c r="A397" s="102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</row>
    <row r="398" spans="1:49" x14ac:dyDescent="0.3">
      <c r="A398" s="102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</row>
    <row r="399" spans="1:49" x14ac:dyDescent="0.3">
      <c r="A399" s="102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</row>
    <row r="400" spans="1:49" x14ac:dyDescent="0.3">
      <c r="A400" s="102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</row>
    <row r="401" spans="1:49" x14ac:dyDescent="0.3">
      <c r="A401" s="102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</row>
    <row r="402" spans="1:49" x14ac:dyDescent="0.3">
      <c r="A402" s="102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</row>
    <row r="403" spans="1:49" x14ac:dyDescent="0.3">
      <c r="A403" s="102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</row>
    <row r="404" spans="1:49" x14ac:dyDescent="0.3">
      <c r="A404" s="102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</row>
    <row r="405" spans="1:49" x14ac:dyDescent="0.3">
      <c r="A405" s="102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</row>
    <row r="406" spans="1:49" x14ac:dyDescent="0.3">
      <c r="A406" s="102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</row>
    <row r="407" spans="1:49" x14ac:dyDescent="0.3">
      <c r="A407" s="102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</row>
    <row r="408" spans="1:49" x14ac:dyDescent="0.3">
      <c r="A408" s="102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</row>
    <row r="409" spans="1:49" x14ac:dyDescent="0.3">
      <c r="A409" s="102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</row>
    <row r="410" spans="1:49" x14ac:dyDescent="0.3">
      <c r="A410" s="102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</row>
    <row r="411" spans="1:49" x14ac:dyDescent="0.3">
      <c r="A411" s="102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</row>
    <row r="412" spans="1:49" x14ac:dyDescent="0.3">
      <c r="A412" s="102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</row>
    <row r="413" spans="1:49" x14ac:dyDescent="0.3">
      <c r="A413" s="102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</row>
    <row r="414" spans="1:49" x14ac:dyDescent="0.3">
      <c r="A414" s="102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</row>
    <row r="415" spans="1:49" x14ac:dyDescent="0.3">
      <c r="A415" s="102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</row>
    <row r="416" spans="1:49" x14ac:dyDescent="0.3">
      <c r="A416" s="102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</row>
    <row r="417" spans="1:49" x14ac:dyDescent="0.3">
      <c r="A417" s="102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</row>
    <row r="418" spans="1:49" x14ac:dyDescent="0.3">
      <c r="A418" s="102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</row>
    <row r="419" spans="1:49" x14ac:dyDescent="0.3">
      <c r="A419" s="102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</row>
    <row r="420" spans="1:49" x14ac:dyDescent="0.3">
      <c r="A420" s="102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</row>
    <row r="421" spans="1:49" x14ac:dyDescent="0.3">
      <c r="A421" s="102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</row>
    <row r="422" spans="1:49" x14ac:dyDescent="0.3">
      <c r="A422" s="102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</row>
    <row r="423" spans="1:49" x14ac:dyDescent="0.3">
      <c r="A423" s="102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</row>
    <row r="424" spans="1:49" x14ac:dyDescent="0.3">
      <c r="A424" s="102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</row>
    <row r="425" spans="1:49" x14ac:dyDescent="0.3">
      <c r="A425" s="102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</row>
    <row r="426" spans="1:49" x14ac:dyDescent="0.3">
      <c r="A426" s="102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</row>
    <row r="427" spans="1:49" x14ac:dyDescent="0.3">
      <c r="A427" s="102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</row>
    <row r="428" spans="1:49" x14ac:dyDescent="0.3">
      <c r="A428" s="102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</row>
    <row r="429" spans="1:49" x14ac:dyDescent="0.3">
      <c r="A429" s="102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</row>
    <row r="430" spans="1:49" x14ac:dyDescent="0.3">
      <c r="A430" s="102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</row>
    <row r="431" spans="1:49" x14ac:dyDescent="0.3">
      <c r="A431" s="102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</row>
    <row r="432" spans="1:49" x14ac:dyDescent="0.3">
      <c r="A432" s="102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</row>
    <row r="433" spans="1:49" x14ac:dyDescent="0.3">
      <c r="A433" s="102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</row>
    <row r="434" spans="1:49" x14ac:dyDescent="0.3">
      <c r="A434" s="102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</row>
    <row r="435" spans="1:49" x14ac:dyDescent="0.3">
      <c r="AW435" s="41"/>
    </row>
    <row r="436" spans="1:49" x14ac:dyDescent="0.3">
      <c r="AW436" s="41"/>
    </row>
    <row r="437" spans="1:49" x14ac:dyDescent="0.3">
      <c r="AW437" s="41"/>
    </row>
    <row r="438" spans="1:49" x14ac:dyDescent="0.3">
      <c r="AW438" s="41"/>
    </row>
    <row r="439" spans="1:49" x14ac:dyDescent="0.3">
      <c r="AW439" s="41"/>
    </row>
    <row r="440" spans="1:49" x14ac:dyDescent="0.3">
      <c r="AW440" s="41"/>
    </row>
    <row r="441" spans="1:49" x14ac:dyDescent="0.3">
      <c r="AW441" s="41"/>
    </row>
    <row r="442" spans="1:49" x14ac:dyDescent="0.3">
      <c r="AW442" s="41"/>
    </row>
    <row r="443" spans="1:49" x14ac:dyDescent="0.3">
      <c r="AW443" s="41"/>
    </row>
    <row r="444" spans="1:49" x14ac:dyDescent="0.3">
      <c r="AW444" s="41"/>
    </row>
    <row r="445" spans="1:49" x14ac:dyDescent="0.3">
      <c r="AW445" s="41"/>
    </row>
    <row r="446" spans="1:49" x14ac:dyDescent="0.3">
      <c r="AW446" s="41"/>
    </row>
    <row r="447" spans="1:49" x14ac:dyDescent="0.3">
      <c r="AW447" s="41"/>
    </row>
    <row r="448" spans="1:49" x14ac:dyDescent="0.3">
      <c r="AW448" s="41"/>
    </row>
    <row r="449" spans="49:49" x14ac:dyDescent="0.3">
      <c r="AW449" s="41"/>
    </row>
    <row r="450" spans="49:49" x14ac:dyDescent="0.3">
      <c r="AW450" s="41"/>
    </row>
    <row r="451" spans="49:49" x14ac:dyDescent="0.3">
      <c r="AW451" s="41"/>
    </row>
    <row r="452" spans="49:49" x14ac:dyDescent="0.3">
      <c r="AW452" s="41"/>
    </row>
    <row r="453" spans="49:49" x14ac:dyDescent="0.3">
      <c r="AW453" s="41"/>
    </row>
    <row r="454" spans="49:49" x14ac:dyDescent="0.3">
      <c r="AW454" s="41"/>
    </row>
    <row r="455" spans="49:49" x14ac:dyDescent="0.3">
      <c r="AW455" s="41"/>
    </row>
    <row r="456" spans="49:49" x14ac:dyDescent="0.3">
      <c r="AW456" s="41"/>
    </row>
    <row r="457" spans="49:49" x14ac:dyDescent="0.3">
      <c r="AW457" s="41"/>
    </row>
    <row r="458" spans="49:49" x14ac:dyDescent="0.3">
      <c r="AW458" s="41"/>
    </row>
    <row r="459" spans="49:49" x14ac:dyDescent="0.3">
      <c r="AW459" s="41"/>
    </row>
    <row r="460" spans="49:49" x14ac:dyDescent="0.3">
      <c r="AW460" s="41"/>
    </row>
    <row r="461" spans="49:49" x14ac:dyDescent="0.3">
      <c r="AW461" s="41"/>
    </row>
    <row r="462" spans="49:49" x14ac:dyDescent="0.3">
      <c r="AW462" s="41"/>
    </row>
    <row r="463" spans="49:49" x14ac:dyDescent="0.3">
      <c r="AW463" s="41"/>
    </row>
    <row r="464" spans="49:49" x14ac:dyDescent="0.3">
      <c r="AW464" s="41"/>
    </row>
    <row r="465" spans="49:49" x14ac:dyDescent="0.3">
      <c r="AW465" s="41"/>
    </row>
    <row r="466" spans="49:49" x14ac:dyDescent="0.3">
      <c r="AW466" s="41"/>
    </row>
    <row r="467" spans="49:49" x14ac:dyDescent="0.3">
      <c r="AW467" s="41"/>
    </row>
    <row r="468" spans="49:49" x14ac:dyDescent="0.3">
      <c r="AW468" s="41"/>
    </row>
    <row r="469" spans="49:49" x14ac:dyDescent="0.3">
      <c r="AW469" s="41"/>
    </row>
    <row r="470" spans="49:49" x14ac:dyDescent="0.3">
      <c r="AW470" s="41"/>
    </row>
    <row r="471" spans="49:49" x14ac:dyDescent="0.3">
      <c r="AW471" s="41"/>
    </row>
    <row r="472" spans="49:49" x14ac:dyDescent="0.3">
      <c r="AW472" s="41"/>
    </row>
    <row r="473" spans="49:49" x14ac:dyDescent="0.3">
      <c r="AW473" s="41"/>
    </row>
    <row r="474" spans="49:49" x14ac:dyDescent="0.3">
      <c r="AW474" s="41"/>
    </row>
    <row r="475" spans="49:49" x14ac:dyDescent="0.3">
      <c r="AW475" s="41"/>
    </row>
  </sheetData>
  <mergeCells count="2">
    <mergeCell ref="A3:AV3"/>
    <mergeCell ref="A1:AV1"/>
  </mergeCells>
  <phoneticPr fontId="4" type="noConversion"/>
  <pageMargins left="0" right="0" top="0.74803149606299213" bottom="0.74803149606299213" header="0.31496062992125984" footer="0.31496062992125984"/>
  <pageSetup paperSize="9" scale="5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69"/>
  <sheetViews>
    <sheetView workbookViewId="0">
      <selection activeCell="A2" sqref="A2"/>
    </sheetView>
  </sheetViews>
  <sheetFormatPr defaultColWidth="8.88671875" defaultRowHeight="13.8" x14ac:dyDescent="0.3"/>
  <cols>
    <col min="1" max="1" width="10.44140625" style="97" customWidth="1"/>
    <col min="2" max="2" width="3.6640625" style="97" customWidth="1"/>
    <col min="3" max="3" width="26.6640625" style="97" customWidth="1"/>
    <col min="4" max="4" width="8.88671875" style="97" hidden="1" customWidth="1"/>
    <col min="5" max="5" width="3.6640625" style="97" hidden="1" customWidth="1"/>
    <col min="6" max="6" width="11.88671875" style="97" customWidth="1"/>
    <col min="7" max="7" width="3.88671875" style="97" customWidth="1"/>
    <col min="8" max="8" width="11.88671875" style="97" hidden="1" customWidth="1"/>
    <col min="9" max="9" width="3.88671875" style="97" hidden="1" customWidth="1"/>
    <col min="10" max="10" width="10.88671875" style="97" hidden="1" customWidth="1"/>
    <col min="11" max="11" width="3.6640625" style="97" hidden="1" customWidth="1"/>
    <col min="12" max="12" width="10.88671875" style="97" hidden="1" customWidth="1"/>
    <col min="13" max="13" width="3.88671875" style="97" hidden="1" customWidth="1"/>
    <col min="14" max="14" width="8.88671875" style="97" hidden="1" customWidth="1"/>
    <col min="15" max="15" width="3.6640625" style="97" hidden="1" customWidth="1"/>
    <col min="16" max="16" width="8.88671875" style="97" hidden="1" customWidth="1"/>
    <col min="17" max="17" width="3.6640625" style="97" hidden="1" customWidth="1"/>
    <col min="18" max="18" width="0" style="97" hidden="1" customWidth="1"/>
    <col min="19" max="19" width="8.88671875" style="97"/>
    <col min="20" max="20" width="10.33203125" style="97" customWidth="1"/>
    <col min="21" max="16384" width="8.88671875" style="97"/>
  </cols>
  <sheetData>
    <row r="1" spans="1:23" x14ac:dyDescent="0.3">
      <c r="A1" s="198" t="s">
        <v>18</v>
      </c>
      <c r="B1" s="198"/>
      <c r="C1" s="198"/>
      <c r="D1" s="198"/>
      <c r="E1" s="198"/>
      <c r="F1" s="198"/>
      <c r="G1" s="198"/>
      <c r="H1" s="154"/>
      <c r="I1" s="154"/>
    </row>
    <row r="3" spans="1:23" x14ac:dyDescent="0.3">
      <c r="A3" s="199" t="s">
        <v>275</v>
      </c>
      <c r="B3" s="199"/>
      <c r="C3" s="199"/>
      <c r="D3" s="199"/>
      <c r="E3" s="199"/>
      <c r="F3" s="199"/>
      <c r="G3" s="199"/>
      <c r="H3" s="136"/>
      <c r="I3" s="136"/>
    </row>
    <row r="4" spans="1:23" ht="14.4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  <c r="L4" s="136"/>
      <c r="M4" s="136"/>
      <c r="O4" s="136"/>
      <c r="Q4" s="136"/>
    </row>
    <row r="5" spans="1:23" x14ac:dyDescent="0.3">
      <c r="A5" s="136" t="s">
        <v>162</v>
      </c>
      <c r="F5" s="136" t="s">
        <v>162</v>
      </c>
      <c r="H5" s="155" t="s">
        <v>327</v>
      </c>
      <c r="I5" s="156"/>
      <c r="J5" s="157"/>
      <c r="K5" s="156"/>
      <c r="L5" s="158"/>
      <c r="N5" s="155" t="s">
        <v>330</v>
      </c>
      <c r="O5" s="156"/>
      <c r="P5" s="159"/>
      <c r="S5" s="136"/>
    </row>
    <row r="6" spans="1:23" x14ac:dyDescent="0.3">
      <c r="A6" s="160" t="s">
        <v>229</v>
      </c>
      <c r="F6" s="160" t="s">
        <v>239</v>
      </c>
      <c r="H6" s="161" t="s">
        <v>328</v>
      </c>
      <c r="J6" s="136" t="s">
        <v>156</v>
      </c>
      <c r="L6" s="162"/>
      <c r="N6" s="163" t="s">
        <v>156</v>
      </c>
      <c r="P6" s="164"/>
      <c r="W6" s="167"/>
    </row>
    <row r="7" spans="1:23" x14ac:dyDescent="0.3">
      <c r="A7" s="160"/>
      <c r="H7" s="161" t="s">
        <v>239</v>
      </c>
      <c r="J7" s="136" t="s">
        <v>239</v>
      </c>
      <c r="L7" s="162" t="s">
        <v>329</v>
      </c>
      <c r="N7" s="163" t="s">
        <v>331</v>
      </c>
      <c r="P7" s="164" t="s">
        <v>333</v>
      </c>
      <c r="W7" s="167"/>
    </row>
    <row r="8" spans="1:23" x14ac:dyDescent="0.3">
      <c r="H8" s="165"/>
      <c r="L8" s="164"/>
      <c r="N8" s="165"/>
      <c r="P8" s="164"/>
    </row>
    <row r="9" spans="1:23" x14ac:dyDescent="0.3">
      <c r="C9" s="166" t="s">
        <v>10</v>
      </c>
      <c r="H9" s="165"/>
      <c r="L9" s="164"/>
      <c r="N9" s="165"/>
      <c r="P9" s="164"/>
    </row>
    <row r="10" spans="1:23" x14ac:dyDescent="0.3">
      <c r="A10" s="167">
        <v>54000</v>
      </c>
      <c r="C10" s="97" t="s">
        <v>31</v>
      </c>
      <c r="F10" s="167">
        <f>Receipts!J6</f>
        <v>54000</v>
      </c>
      <c r="H10" s="168">
        <v>54000</v>
      </c>
      <c r="J10" s="97">
        <v>54000</v>
      </c>
      <c r="L10" s="169"/>
      <c r="N10" s="165">
        <v>54000</v>
      </c>
      <c r="P10" s="164"/>
      <c r="S10" s="194"/>
      <c r="U10" s="167"/>
    </row>
    <row r="11" spans="1:23" x14ac:dyDescent="0.3">
      <c r="A11" s="167"/>
      <c r="C11" s="97" t="s">
        <v>34</v>
      </c>
      <c r="F11" s="167"/>
      <c r="H11" s="168"/>
      <c r="L11" s="169"/>
      <c r="N11" s="165"/>
      <c r="P11" s="164"/>
      <c r="S11" s="167"/>
    </row>
    <row r="12" spans="1:23" x14ac:dyDescent="0.3">
      <c r="A12" s="167">
        <v>12590.25</v>
      </c>
      <c r="C12" s="97" t="s">
        <v>36</v>
      </c>
      <c r="F12" s="167">
        <f>Receipts!K6</f>
        <v>16494.919999999998</v>
      </c>
      <c r="H12" s="168"/>
      <c r="L12" s="169"/>
      <c r="N12" s="165"/>
      <c r="P12" s="164"/>
      <c r="S12" s="167"/>
      <c r="T12" s="167"/>
    </row>
    <row r="13" spans="1:23" x14ac:dyDescent="0.3">
      <c r="A13" s="167"/>
      <c r="C13" s="97" t="s">
        <v>38</v>
      </c>
      <c r="F13" s="167"/>
      <c r="H13" s="168"/>
      <c r="L13" s="169"/>
      <c r="N13" s="165"/>
      <c r="P13" s="164"/>
      <c r="S13" s="167"/>
      <c r="T13" s="167"/>
    </row>
    <row r="14" spans="1:23" x14ac:dyDescent="0.3">
      <c r="A14" s="167">
        <v>2427.96</v>
      </c>
      <c r="C14" s="97" t="s">
        <v>26</v>
      </c>
      <c r="F14" s="167">
        <f>Receipts!G6</f>
        <v>2577.29</v>
      </c>
      <c r="H14" s="168">
        <v>2500</v>
      </c>
      <c r="L14" s="169"/>
      <c r="N14" s="165"/>
      <c r="P14" s="164"/>
      <c r="S14" s="167"/>
      <c r="T14" s="167"/>
    </row>
    <row r="15" spans="1:23" x14ac:dyDescent="0.3">
      <c r="A15" s="167">
        <v>387.5</v>
      </c>
      <c r="C15" s="97" t="s">
        <v>220</v>
      </c>
      <c r="F15" s="167">
        <f>Receipts!H6</f>
        <v>337.5</v>
      </c>
      <c r="H15" s="168">
        <v>400</v>
      </c>
      <c r="L15" s="169"/>
      <c r="N15" s="165"/>
      <c r="P15" s="164"/>
      <c r="S15" s="167"/>
      <c r="T15" s="167"/>
      <c r="U15" s="167"/>
    </row>
    <row r="16" spans="1:23" x14ac:dyDescent="0.3">
      <c r="A16" s="167">
        <v>5042.5</v>
      </c>
      <c r="C16" s="97" t="s">
        <v>23</v>
      </c>
      <c r="F16" s="167">
        <f>Receipts!I6</f>
        <v>4927.5</v>
      </c>
      <c r="H16" s="168">
        <v>3552.5</v>
      </c>
      <c r="L16" s="169"/>
      <c r="N16" s="165"/>
      <c r="P16" s="164"/>
      <c r="S16" s="167"/>
      <c r="T16" s="167"/>
    </row>
    <row r="17" spans="1:22" x14ac:dyDescent="0.3">
      <c r="A17" s="167">
        <v>4433.55</v>
      </c>
      <c r="C17" s="97" t="s">
        <v>32</v>
      </c>
      <c r="F17" s="167">
        <f>Receipts!N6</f>
        <v>10118.700000000001</v>
      </c>
      <c r="H17" s="168">
        <v>7000</v>
      </c>
      <c r="L17" s="169"/>
      <c r="N17" s="165"/>
      <c r="P17" s="164"/>
      <c r="S17" s="167"/>
      <c r="T17" s="167"/>
    </row>
    <row r="18" spans="1:22" x14ac:dyDescent="0.3">
      <c r="A18" s="167">
        <v>2658.9</v>
      </c>
      <c r="C18" s="97" t="s">
        <v>40</v>
      </c>
      <c r="F18" s="167">
        <f>Receipts!O6+Receipts!P63+Receipts!P85+Receipts!P91+Receipts!P92+Receipts!E64</f>
        <v>1052.3400000000001</v>
      </c>
      <c r="H18" s="168">
        <v>1052.3399999999999</v>
      </c>
      <c r="L18" s="169"/>
      <c r="N18" s="165"/>
      <c r="P18" s="164"/>
      <c r="S18" s="167"/>
      <c r="T18" s="167"/>
    </row>
    <row r="19" spans="1:22" x14ac:dyDescent="0.3">
      <c r="A19" s="170">
        <f>SUM(A10:A18)</f>
        <v>81540.66</v>
      </c>
      <c r="C19" s="166" t="s">
        <v>11</v>
      </c>
      <c r="F19" s="170">
        <f>SUM(F10:F18)</f>
        <v>89508.249999999985</v>
      </c>
      <c r="H19" s="171">
        <f>SUM(H10:H18)</f>
        <v>68504.84</v>
      </c>
      <c r="J19" s="172">
        <f>SUM(J10:J18)</f>
        <v>54000</v>
      </c>
      <c r="L19" s="169"/>
      <c r="N19" s="173">
        <f>SUM(N10:N18)</f>
        <v>54000</v>
      </c>
      <c r="P19" s="164"/>
      <c r="S19" s="167"/>
      <c r="T19" s="167"/>
      <c r="U19" s="167"/>
      <c r="V19" s="167"/>
    </row>
    <row r="20" spans="1:22" x14ac:dyDescent="0.3">
      <c r="H20" s="165"/>
      <c r="L20" s="164"/>
      <c r="N20" s="165"/>
      <c r="P20" s="164"/>
    </row>
    <row r="21" spans="1:22" x14ac:dyDescent="0.3">
      <c r="C21" s="166" t="s">
        <v>12</v>
      </c>
      <c r="H21" s="165"/>
      <c r="L21" s="164"/>
      <c r="N21" s="165"/>
      <c r="P21" s="164"/>
    </row>
    <row r="22" spans="1:22" x14ac:dyDescent="0.3">
      <c r="A22" s="167">
        <v>13657.1</v>
      </c>
      <c r="C22" s="97" t="s">
        <v>111</v>
      </c>
      <c r="D22" s="97" t="s">
        <v>41</v>
      </c>
      <c r="F22" s="167">
        <f>Payments!G7</f>
        <v>14195.220000000001</v>
      </c>
      <c r="H22" s="168">
        <v>13675.08</v>
      </c>
      <c r="J22" s="167">
        <v>13250</v>
      </c>
      <c r="L22" s="169"/>
      <c r="N22" s="174">
        <v>14500</v>
      </c>
      <c r="P22" s="175">
        <f>N22-J22</f>
        <v>1250</v>
      </c>
      <c r="S22" s="194"/>
    </row>
    <row r="23" spans="1:22" x14ac:dyDescent="0.3">
      <c r="A23" s="167">
        <v>690.45</v>
      </c>
      <c r="C23" s="97" t="s">
        <v>112</v>
      </c>
      <c r="D23" s="97" t="s">
        <v>43</v>
      </c>
      <c r="F23" s="167">
        <f>Payments!H7</f>
        <v>872.44999999999982</v>
      </c>
      <c r="H23" s="168">
        <v>657.37</v>
      </c>
      <c r="J23" s="167">
        <v>600</v>
      </c>
      <c r="L23" s="169"/>
      <c r="N23" s="174">
        <v>650</v>
      </c>
      <c r="P23" s="175">
        <f t="shared" ref="P23:P52" si="0">N23-J23</f>
        <v>50</v>
      </c>
      <c r="S23" s="167"/>
    </row>
    <row r="24" spans="1:22" x14ac:dyDescent="0.3">
      <c r="A24" s="167">
        <v>613.33000000000004</v>
      </c>
      <c r="C24" s="97" t="s">
        <v>113</v>
      </c>
      <c r="D24" s="97" t="s">
        <v>44</v>
      </c>
      <c r="F24" s="167">
        <f>Payments!I7</f>
        <v>762.07999999999993</v>
      </c>
      <c r="H24" s="168">
        <v>1360.08</v>
      </c>
      <c r="J24" s="167">
        <v>500</v>
      </c>
      <c r="L24" s="169"/>
      <c r="N24" s="174">
        <v>500</v>
      </c>
      <c r="P24" s="175"/>
      <c r="S24" s="167"/>
    </row>
    <row r="25" spans="1:22" x14ac:dyDescent="0.3">
      <c r="A25" s="167"/>
      <c r="C25" s="97" t="s">
        <v>114</v>
      </c>
      <c r="D25" s="97" t="s">
        <v>45</v>
      </c>
      <c r="F25" s="167"/>
      <c r="H25" s="168"/>
      <c r="J25" s="167"/>
      <c r="L25" s="169"/>
      <c r="N25" s="174"/>
      <c r="P25" s="175"/>
      <c r="S25" s="167"/>
    </row>
    <row r="26" spans="1:22" x14ac:dyDescent="0.3">
      <c r="A26" s="167"/>
      <c r="C26" s="97" t="s">
        <v>115</v>
      </c>
      <c r="D26" s="97" t="s">
        <v>46</v>
      </c>
      <c r="F26" s="167"/>
      <c r="H26" s="168">
        <v>50</v>
      </c>
      <c r="J26" s="167">
        <v>50</v>
      </c>
      <c r="L26" s="169"/>
      <c r="M26" s="97" t="s">
        <v>222</v>
      </c>
      <c r="N26" s="174">
        <v>50</v>
      </c>
      <c r="P26" s="175"/>
      <c r="S26" s="167"/>
    </row>
    <row r="27" spans="1:22" x14ac:dyDescent="0.3">
      <c r="A27" s="167">
        <v>565</v>
      </c>
      <c r="C27" s="97" t="s">
        <v>59</v>
      </c>
      <c r="D27" s="97" t="s">
        <v>47</v>
      </c>
      <c r="F27" s="167">
        <f>Payments!L7</f>
        <v>565</v>
      </c>
      <c r="H27" s="168">
        <v>1000</v>
      </c>
      <c r="J27" s="167">
        <v>1000</v>
      </c>
      <c r="L27" s="169"/>
      <c r="N27" s="174">
        <v>1000</v>
      </c>
      <c r="P27" s="175"/>
      <c r="S27" s="167"/>
    </row>
    <row r="28" spans="1:22" x14ac:dyDescent="0.3">
      <c r="A28" s="167">
        <v>2900.86</v>
      </c>
      <c r="C28" s="97" t="s">
        <v>5</v>
      </c>
      <c r="D28" s="97" t="s">
        <v>48</v>
      </c>
      <c r="F28" s="167">
        <f>Payments!M7</f>
        <v>2969.04</v>
      </c>
      <c r="H28" s="168">
        <v>3000</v>
      </c>
      <c r="J28" s="167">
        <v>3000</v>
      </c>
      <c r="L28" s="169"/>
      <c r="N28" s="174">
        <v>3000</v>
      </c>
      <c r="P28" s="175"/>
      <c r="S28" s="167"/>
    </row>
    <row r="29" spans="1:22" x14ac:dyDescent="0.3">
      <c r="A29" s="167">
        <v>128.80000000000001</v>
      </c>
      <c r="C29" s="97" t="s">
        <v>116</v>
      </c>
      <c r="D29" s="97" t="s">
        <v>49</v>
      </c>
      <c r="F29" s="167">
        <f>Payments!N7</f>
        <v>124.00000000000001</v>
      </c>
      <c r="H29" s="168">
        <v>150</v>
      </c>
      <c r="J29" s="167">
        <v>150</v>
      </c>
      <c r="L29" s="169"/>
      <c r="N29" s="174">
        <v>150</v>
      </c>
      <c r="P29" s="175"/>
      <c r="S29" s="167"/>
    </row>
    <row r="30" spans="1:22" x14ac:dyDescent="0.3">
      <c r="A30" s="167">
        <v>1345</v>
      </c>
      <c r="C30" s="97" t="s">
        <v>117</v>
      </c>
      <c r="D30" s="97" t="s">
        <v>50</v>
      </c>
      <c r="F30" s="167">
        <f>Payments!O7</f>
        <v>2230</v>
      </c>
      <c r="H30" s="168">
        <v>2500</v>
      </c>
      <c r="J30" s="167">
        <v>2500</v>
      </c>
      <c r="L30" s="169"/>
      <c r="N30" s="174">
        <v>2500</v>
      </c>
      <c r="P30" s="175"/>
      <c r="S30" s="167"/>
    </row>
    <row r="31" spans="1:22" x14ac:dyDescent="0.3">
      <c r="A31" s="167"/>
      <c r="C31" s="97" t="s">
        <v>118</v>
      </c>
      <c r="D31" s="97" t="s">
        <v>51</v>
      </c>
      <c r="F31" s="167"/>
      <c r="H31" s="168">
        <v>50</v>
      </c>
      <c r="J31" s="167">
        <v>50</v>
      </c>
      <c r="L31" s="169"/>
      <c r="N31" s="174">
        <v>50</v>
      </c>
      <c r="P31" s="175"/>
      <c r="S31" s="167"/>
    </row>
    <row r="32" spans="1:22" x14ac:dyDescent="0.3">
      <c r="A32" s="167"/>
      <c r="C32" s="97" t="s">
        <v>119</v>
      </c>
      <c r="D32" s="97" t="s">
        <v>52</v>
      </c>
      <c r="F32" s="167">
        <f>Payments!Q7</f>
        <v>35.1</v>
      </c>
      <c r="H32" s="168">
        <v>100</v>
      </c>
      <c r="J32" s="167">
        <v>100</v>
      </c>
      <c r="L32" s="169"/>
      <c r="N32" s="174">
        <v>100</v>
      </c>
      <c r="P32" s="175"/>
      <c r="S32" s="167"/>
    </row>
    <row r="33" spans="1:20" x14ac:dyDescent="0.3">
      <c r="A33" s="167">
        <v>70</v>
      </c>
      <c r="C33" s="97" t="s">
        <v>65</v>
      </c>
      <c r="D33" s="97" t="s">
        <v>53</v>
      </c>
      <c r="F33" s="167">
        <f>Payments!R7</f>
        <v>90</v>
      </c>
      <c r="H33" s="168">
        <v>70</v>
      </c>
      <c r="J33" s="167">
        <v>100</v>
      </c>
      <c r="L33" s="169"/>
      <c r="N33" s="174">
        <v>100</v>
      </c>
      <c r="P33" s="175"/>
      <c r="S33" s="167"/>
    </row>
    <row r="34" spans="1:20" x14ac:dyDescent="0.3">
      <c r="A34" s="167"/>
      <c r="C34" s="97" t="s">
        <v>240</v>
      </c>
      <c r="D34" s="97" t="s">
        <v>54</v>
      </c>
      <c r="F34" s="167">
        <f>Payments!S7</f>
        <v>648</v>
      </c>
      <c r="H34" s="168">
        <v>500</v>
      </c>
      <c r="J34" s="167">
        <v>1500</v>
      </c>
      <c r="L34" s="176">
        <f t="shared" ref="L34:L58" si="1">H34-J34</f>
        <v>-1000</v>
      </c>
      <c r="N34" s="174"/>
      <c r="P34" s="175">
        <f t="shared" si="0"/>
        <v>-1500</v>
      </c>
      <c r="S34" s="167"/>
    </row>
    <row r="35" spans="1:20" x14ac:dyDescent="0.3">
      <c r="A35" s="167">
        <v>14350.97</v>
      </c>
      <c r="C35" s="97" t="s">
        <v>66</v>
      </c>
      <c r="D35" s="97" t="s">
        <v>55</v>
      </c>
      <c r="F35" s="167"/>
      <c r="H35" s="168"/>
      <c r="J35" s="167"/>
      <c r="L35" s="169"/>
      <c r="N35" s="174"/>
      <c r="P35" s="175"/>
      <c r="S35" s="167"/>
      <c r="T35" s="194"/>
    </row>
    <row r="36" spans="1:20" x14ac:dyDescent="0.3">
      <c r="A36" s="167">
        <v>1868</v>
      </c>
      <c r="C36" s="97" t="s">
        <v>83</v>
      </c>
      <c r="D36" s="97" t="s">
        <v>78</v>
      </c>
      <c r="F36" s="167">
        <f>Payments!U7</f>
        <v>981</v>
      </c>
      <c r="H36" s="168">
        <v>1000</v>
      </c>
      <c r="J36" s="167">
        <v>1000</v>
      </c>
      <c r="L36" s="169"/>
      <c r="N36" s="174">
        <v>1000</v>
      </c>
      <c r="P36" s="175"/>
      <c r="S36" s="167"/>
      <c r="T36" s="195"/>
    </row>
    <row r="37" spans="1:20" x14ac:dyDescent="0.3">
      <c r="A37" s="167"/>
      <c r="C37" s="97" t="s">
        <v>84</v>
      </c>
      <c r="D37" s="97" t="s">
        <v>79</v>
      </c>
      <c r="F37" s="167">
        <f>Payments!V7</f>
        <v>60</v>
      </c>
      <c r="H37" s="168">
        <v>60</v>
      </c>
      <c r="J37" s="167">
        <v>40</v>
      </c>
      <c r="L37" s="169"/>
      <c r="N37" s="174">
        <v>40</v>
      </c>
      <c r="P37" s="175"/>
      <c r="S37" s="167"/>
      <c r="T37" s="195"/>
    </row>
    <row r="38" spans="1:20" x14ac:dyDescent="0.3">
      <c r="A38" s="167"/>
      <c r="C38" s="97" t="s">
        <v>85</v>
      </c>
      <c r="D38" s="97" t="s">
        <v>80</v>
      </c>
      <c r="F38" s="167"/>
      <c r="H38" s="168"/>
      <c r="J38" s="167"/>
      <c r="L38" s="169"/>
      <c r="N38" s="174"/>
      <c r="P38" s="175"/>
      <c r="S38" s="167"/>
      <c r="T38" s="195"/>
    </row>
    <row r="39" spans="1:20" x14ac:dyDescent="0.3">
      <c r="A39" s="167">
        <v>33</v>
      </c>
      <c r="C39" s="97" t="s">
        <v>86</v>
      </c>
      <c r="D39" s="97" t="s">
        <v>81</v>
      </c>
      <c r="F39" s="167">
        <f>Payments!X7</f>
        <v>33</v>
      </c>
      <c r="H39" s="168">
        <v>30</v>
      </c>
      <c r="J39" s="167">
        <v>30</v>
      </c>
      <c r="L39" s="169"/>
      <c r="N39" s="174">
        <v>30</v>
      </c>
      <c r="P39" s="175"/>
      <c r="S39" s="167"/>
      <c r="T39" s="195"/>
    </row>
    <row r="40" spans="1:20" x14ac:dyDescent="0.3">
      <c r="A40" s="167">
        <v>35</v>
      </c>
      <c r="C40" s="97" t="s">
        <v>87</v>
      </c>
      <c r="D40" s="97" t="s">
        <v>82</v>
      </c>
      <c r="F40" s="167">
        <f>Payments!Y7</f>
        <v>35</v>
      </c>
      <c r="H40" s="168">
        <v>35</v>
      </c>
      <c r="J40" s="167">
        <v>35</v>
      </c>
      <c r="L40" s="169"/>
      <c r="N40" s="174">
        <v>35</v>
      </c>
      <c r="P40" s="175"/>
      <c r="S40" s="167"/>
      <c r="T40" s="195"/>
    </row>
    <row r="41" spans="1:20" x14ac:dyDescent="0.3">
      <c r="A41" s="167">
        <v>1590.9</v>
      </c>
      <c r="C41" s="97" t="s">
        <v>126</v>
      </c>
      <c r="D41" s="97" t="s">
        <v>88</v>
      </c>
      <c r="F41" s="167">
        <f>Payments!Z7</f>
        <v>401.98</v>
      </c>
      <c r="H41" s="168">
        <v>500</v>
      </c>
      <c r="J41" s="167">
        <v>150</v>
      </c>
      <c r="L41" s="169"/>
      <c r="N41" s="174">
        <v>250</v>
      </c>
      <c r="P41" s="175">
        <f t="shared" si="0"/>
        <v>100</v>
      </c>
      <c r="S41" s="167"/>
      <c r="T41" s="194"/>
    </row>
    <row r="42" spans="1:20" x14ac:dyDescent="0.3">
      <c r="A42" s="167">
        <v>12330</v>
      </c>
      <c r="C42" s="97" t="s">
        <v>127</v>
      </c>
      <c r="D42" s="97" t="s">
        <v>89</v>
      </c>
      <c r="F42" s="167">
        <f>Payments!AA7</f>
        <v>13206.599999999999</v>
      </c>
      <c r="H42" s="168">
        <v>15000</v>
      </c>
      <c r="J42" s="167">
        <v>15000</v>
      </c>
      <c r="L42" s="169"/>
      <c r="N42" s="174">
        <v>15000</v>
      </c>
      <c r="P42" s="175"/>
      <c r="S42" s="167"/>
      <c r="T42" s="194"/>
    </row>
    <row r="43" spans="1:20" x14ac:dyDescent="0.3">
      <c r="A43" s="167"/>
      <c r="C43" s="97" t="s">
        <v>128</v>
      </c>
      <c r="D43" s="97" t="s">
        <v>90</v>
      </c>
      <c r="H43" s="165"/>
      <c r="J43" s="167"/>
      <c r="L43" s="169"/>
      <c r="N43" s="174"/>
      <c r="P43" s="175"/>
      <c r="S43" s="167"/>
      <c r="T43" s="195"/>
    </row>
    <row r="44" spans="1:20" x14ac:dyDescent="0.3">
      <c r="A44" s="167">
        <v>3058.23</v>
      </c>
      <c r="C44" s="97" t="s">
        <v>150</v>
      </c>
      <c r="D44" s="97" t="s">
        <v>91</v>
      </c>
      <c r="F44" s="167">
        <f>Payments!AC7</f>
        <v>433.3</v>
      </c>
      <c r="H44" s="168">
        <v>1000</v>
      </c>
      <c r="J44" s="167">
        <v>1000</v>
      </c>
      <c r="L44" s="169"/>
      <c r="N44" s="174">
        <v>1000</v>
      </c>
      <c r="P44" s="175"/>
      <c r="S44" s="167"/>
      <c r="T44" s="195"/>
    </row>
    <row r="45" spans="1:20" x14ac:dyDescent="0.3">
      <c r="A45" s="167"/>
      <c r="C45" s="97" t="s">
        <v>100</v>
      </c>
      <c r="D45" s="97" t="s">
        <v>92</v>
      </c>
      <c r="F45" s="167"/>
      <c r="H45" s="168"/>
      <c r="J45" s="167"/>
      <c r="L45" s="169"/>
      <c r="N45" s="174"/>
      <c r="P45" s="175"/>
      <c r="S45" s="167"/>
      <c r="T45" s="195"/>
    </row>
    <row r="46" spans="1:20" x14ac:dyDescent="0.3">
      <c r="A46" s="167">
        <v>300</v>
      </c>
      <c r="C46" s="97" t="s">
        <v>129</v>
      </c>
      <c r="D46" s="97" t="s">
        <v>93</v>
      </c>
      <c r="F46" s="167">
        <f>Payments!AE7</f>
        <v>7825</v>
      </c>
      <c r="H46" s="168">
        <v>8000</v>
      </c>
      <c r="J46" s="167">
        <v>5000</v>
      </c>
      <c r="L46" s="169"/>
      <c r="N46" s="174">
        <v>5000</v>
      </c>
      <c r="P46" s="175"/>
      <c r="S46" s="167"/>
      <c r="T46" s="194"/>
    </row>
    <row r="47" spans="1:20" x14ac:dyDescent="0.3">
      <c r="A47" s="167">
        <v>334</v>
      </c>
      <c r="C47" s="97" t="s">
        <v>130</v>
      </c>
      <c r="D47" s="97" t="s">
        <v>94</v>
      </c>
      <c r="F47" s="167">
        <f>Payments!AF7</f>
        <v>18951.75</v>
      </c>
      <c r="H47" s="168">
        <v>6500</v>
      </c>
      <c r="J47" s="167">
        <v>20000</v>
      </c>
      <c r="L47" s="176">
        <f t="shared" si="1"/>
        <v>-13500</v>
      </c>
      <c r="N47" s="174">
        <v>20000</v>
      </c>
      <c r="P47" s="175"/>
      <c r="S47" s="167"/>
      <c r="T47" s="194"/>
    </row>
    <row r="48" spans="1:20" x14ac:dyDescent="0.3">
      <c r="A48" s="167">
        <v>1816.8</v>
      </c>
      <c r="C48" s="97" t="s">
        <v>131</v>
      </c>
      <c r="D48" s="97" t="s">
        <v>95</v>
      </c>
      <c r="F48" s="167">
        <f>Payments!AG7</f>
        <v>275</v>
      </c>
      <c r="H48" s="168">
        <v>300</v>
      </c>
      <c r="J48" s="167">
        <v>2500</v>
      </c>
      <c r="L48" s="176">
        <f t="shared" si="1"/>
        <v>-2200</v>
      </c>
      <c r="N48" s="174"/>
      <c r="P48" s="175">
        <f t="shared" si="0"/>
        <v>-2500</v>
      </c>
      <c r="S48" s="167"/>
      <c r="T48" s="195"/>
    </row>
    <row r="49" spans="1:22" x14ac:dyDescent="0.3">
      <c r="A49" s="167">
        <v>4516</v>
      </c>
      <c r="C49" s="97" t="s">
        <v>132</v>
      </c>
      <c r="D49" s="97" t="s">
        <v>96</v>
      </c>
      <c r="F49" s="167">
        <f>Payments!AH7</f>
        <v>9179.76</v>
      </c>
      <c r="H49" s="168">
        <v>10000</v>
      </c>
      <c r="J49" s="167">
        <v>15000</v>
      </c>
      <c r="L49" s="169"/>
      <c r="N49" s="174">
        <v>15000</v>
      </c>
      <c r="P49" s="175"/>
      <c r="S49" s="167"/>
      <c r="T49" s="194"/>
    </row>
    <row r="50" spans="1:22" x14ac:dyDescent="0.3">
      <c r="A50" s="167"/>
      <c r="C50" s="97" t="s">
        <v>73</v>
      </c>
      <c r="D50" s="97" t="s">
        <v>67</v>
      </c>
      <c r="F50" s="167"/>
      <c r="H50" s="168"/>
      <c r="J50" s="167"/>
      <c r="L50" s="169"/>
      <c r="N50" s="174"/>
      <c r="P50" s="175"/>
      <c r="S50" s="167"/>
      <c r="T50" s="195"/>
    </row>
    <row r="51" spans="1:22" x14ac:dyDescent="0.3">
      <c r="A51" s="167"/>
      <c r="C51" s="97" t="s">
        <v>74</v>
      </c>
      <c r="D51" s="97" t="s">
        <v>68</v>
      </c>
      <c r="F51" s="167"/>
      <c r="H51" s="168"/>
      <c r="J51" s="167"/>
      <c r="L51" s="169"/>
      <c r="N51" s="174"/>
      <c r="P51" s="175"/>
      <c r="S51" s="167"/>
      <c r="T51" s="195"/>
    </row>
    <row r="52" spans="1:22" x14ac:dyDescent="0.3">
      <c r="A52" s="167"/>
      <c r="C52" s="97" t="s">
        <v>120</v>
      </c>
      <c r="D52" s="97" t="s">
        <v>69</v>
      </c>
      <c r="F52" s="167">
        <f>Payments!AK7</f>
        <v>850.92</v>
      </c>
      <c r="H52" s="168">
        <v>1000</v>
      </c>
      <c r="J52" s="167"/>
      <c r="L52" s="169"/>
      <c r="N52" s="174">
        <v>1000</v>
      </c>
      <c r="P52" s="175">
        <f t="shared" si="0"/>
        <v>1000</v>
      </c>
      <c r="S52" s="167"/>
      <c r="T52" s="195"/>
    </row>
    <row r="53" spans="1:22" x14ac:dyDescent="0.3">
      <c r="A53" s="167">
        <v>480</v>
      </c>
      <c r="C53" s="97" t="s">
        <v>121</v>
      </c>
      <c r="D53" s="97" t="s">
        <v>70</v>
      </c>
      <c r="F53" s="167">
        <f>Payments!AL7</f>
        <v>0</v>
      </c>
      <c r="H53" s="168"/>
      <c r="J53" s="167"/>
      <c r="L53" s="169"/>
      <c r="N53" s="174"/>
      <c r="P53" s="175"/>
      <c r="S53" s="167"/>
      <c r="T53" s="195"/>
    </row>
    <row r="54" spans="1:22" x14ac:dyDescent="0.3">
      <c r="A54" s="167"/>
      <c r="C54" s="97" t="s">
        <v>122</v>
      </c>
      <c r="D54" s="97" t="s">
        <v>71</v>
      </c>
      <c r="F54" s="167"/>
      <c r="H54" s="168"/>
      <c r="J54" s="167"/>
      <c r="L54" s="169"/>
      <c r="N54" s="174"/>
      <c r="P54" s="175"/>
      <c r="S54" s="167"/>
      <c r="T54" s="195"/>
    </row>
    <row r="55" spans="1:22" x14ac:dyDescent="0.3">
      <c r="A55" s="167"/>
      <c r="C55" s="97" t="s">
        <v>123</v>
      </c>
      <c r="D55" s="97" t="s">
        <v>72</v>
      </c>
      <c r="F55" s="167"/>
      <c r="H55" s="168"/>
      <c r="J55" s="167"/>
      <c r="L55" s="169"/>
      <c r="N55" s="174"/>
      <c r="P55" s="175"/>
      <c r="S55" s="167"/>
      <c r="T55" s="195"/>
    </row>
    <row r="56" spans="1:22" x14ac:dyDescent="0.3">
      <c r="A56" s="167"/>
      <c r="C56" s="97" t="s">
        <v>190</v>
      </c>
      <c r="D56" s="97" t="s">
        <v>106</v>
      </c>
      <c r="F56" s="167"/>
      <c r="H56" s="168"/>
      <c r="J56" s="167"/>
      <c r="L56" s="169"/>
      <c r="N56" s="174"/>
      <c r="P56" s="175"/>
      <c r="S56" s="167"/>
      <c r="T56" s="195"/>
    </row>
    <row r="57" spans="1:22" x14ac:dyDescent="0.3">
      <c r="A57" s="167">
        <v>1016.8</v>
      </c>
      <c r="C57" s="97" t="s">
        <v>124</v>
      </c>
      <c r="D57" s="97" t="s">
        <v>108</v>
      </c>
      <c r="F57" s="167">
        <f>Payments!AP7</f>
        <v>4116.8</v>
      </c>
      <c r="H57" s="168">
        <v>5000</v>
      </c>
      <c r="J57" s="167">
        <v>5000</v>
      </c>
      <c r="L57" s="169"/>
      <c r="N57" s="174">
        <v>5000</v>
      </c>
      <c r="P57" s="175"/>
      <c r="S57" s="167"/>
      <c r="T57" s="194"/>
    </row>
    <row r="58" spans="1:22" x14ac:dyDescent="0.3">
      <c r="A58" s="167">
        <v>2447.6999999999998</v>
      </c>
      <c r="C58" s="97" t="s">
        <v>23</v>
      </c>
      <c r="D58" s="97" t="s">
        <v>109</v>
      </c>
      <c r="F58" s="167">
        <f>Payments!AQ7</f>
        <v>395.74</v>
      </c>
      <c r="H58" s="168">
        <v>1000</v>
      </c>
      <c r="J58" s="167">
        <v>5000</v>
      </c>
      <c r="L58" s="176">
        <f t="shared" si="1"/>
        <v>-4000</v>
      </c>
      <c r="N58" s="174">
        <v>5000</v>
      </c>
      <c r="P58" s="175"/>
      <c r="S58" s="167"/>
      <c r="T58" s="194"/>
    </row>
    <row r="59" spans="1:22" x14ac:dyDescent="0.3">
      <c r="A59" s="167"/>
      <c r="C59" s="97" t="s">
        <v>33</v>
      </c>
      <c r="F59" s="167"/>
      <c r="H59" s="168"/>
      <c r="J59" s="167"/>
      <c r="L59" s="169"/>
      <c r="N59" s="174"/>
      <c r="P59" s="175"/>
      <c r="S59" s="167"/>
      <c r="T59" s="195"/>
    </row>
    <row r="60" spans="1:22" x14ac:dyDescent="0.3">
      <c r="A60" s="167"/>
      <c r="C60" s="97" t="s">
        <v>110</v>
      </c>
      <c r="F60" s="167"/>
      <c r="H60" s="168"/>
      <c r="J60" s="167"/>
      <c r="L60" s="169"/>
      <c r="N60" s="174"/>
      <c r="P60" s="175"/>
      <c r="S60" s="167"/>
      <c r="T60" s="195"/>
    </row>
    <row r="61" spans="1:22" x14ac:dyDescent="0.3">
      <c r="A61" s="167">
        <v>7455.77</v>
      </c>
      <c r="C61" s="97" t="s">
        <v>125</v>
      </c>
      <c r="F61" s="167">
        <f>Payments!AV7</f>
        <v>10353.089999999998</v>
      </c>
      <c r="H61" s="168"/>
      <c r="J61" s="167"/>
      <c r="L61" s="169"/>
      <c r="N61" s="174"/>
      <c r="P61" s="175"/>
      <c r="S61" s="167"/>
      <c r="T61" s="194"/>
    </row>
    <row r="62" spans="1:22" ht="14.4" thickBot="1" x14ac:dyDescent="0.35">
      <c r="A62" s="170">
        <f>SUM(A22:A61)</f>
        <v>71603.710000000006</v>
      </c>
      <c r="C62" s="166" t="s">
        <v>13</v>
      </c>
      <c r="F62" s="170">
        <f>SUM(F22:F61)</f>
        <v>89589.83</v>
      </c>
      <c r="H62" s="177">
        <f>SUM(H22:H61)</f>
        <v>72537.53</v>
      </c>
      <c r="I62" s="178"/>
      <c r="J62" s="179">
        <f>SUM(J22:J61)</f>
        <v>92555</v>
      </c>
      <c r="K62" s="178"/>
      <c r="L62" s="180">
        <f>SUM(L22:L61)</f>
        <v>-20700</v>
      </c>
      <c r="N62" s="181">
        <f>SUM(N22:N61)</f>
        <v>90955</v>
      </c>
      <c r="O62" s="178"/>
      <c r="P62" s="182"/>
      <c r="S62" s="167"/>
      <c r="T62" s="194"/>
      <c r="U62" s="167"/>
      <c r="V62" s="167"/>
    </row>
    <row r="64" spans="1:22" ht="14.4" thickBot="1" x14ac:dyDescent="0.35">
      <c r="A64" s="179">
        <f>A19-A62</f>
        <v>9936.9499999999971</v>
      </c>
      <c r="C64" s="166" t="s">
        <v>14</v>
      </c>
      <c r="E64" s="167"/>
      <c r="F64" s="179">
        <f>F19-F62</f>
        <v>-81.580000000016298</v>
      </c>
      <c r="H64" s="167"/>
      <c r="J64" s="179">
        <f>J19-J62</f>
        <v>-38555</v>
      </c>
      <c r="L64" s="167"/>
      <c r="N64" s="183">
        <f>N19-N62</f>
        <v>-36955</v>
      </c>
    </row>
    <row r="65" spans="6:12" ht="14.4" thickBot="1" x14ac:dyDescent="0.35"/>
    <row r="66" spans="6:12" x14ac:dyDescent="0.3">
      <c r="F66" s="184">
        <f>Receipts!E6-Payments!F7</f>
        <v>-81.580000000001746</v>
      </c>
      <c r="H66" s="167"/>
    </row>
    <row r="67" spans="6:12" ht="14.4" thickBot="1" x14ac:dyDescent="0.35">
      <c r="F67" s="185">
        <f>F64-F66</f>
        <v>-1.4551915228366852E-11</v>
      </c>
      <c r="H67" s="186" t="s">
        <v>332</v>
      </c>
      <c r="I67" s="187"/>
      <c r="J67" s="187"/>
      <c r="K67" s="187"/>
      <c r="L67" s="187"/>
    </row>
    <row r="68" spans="6:12" x14ac:dyDescent="0.3">
      <c r="F68" s="167"/>
      <c r="H68" s="167"/>
    </row>
    <row r="69" spans="6:12" x14ac:dyDescent="0.3">
      <c r="F69" s="167"/>
      <c r="H69" s="167"/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D56-EF58-4C0D-8F00-DC19A60944D4}">
  <sheetPr>
    <pageSetUpPr fitToPage="1"/>
  </sheetPr>
  <dimension ref="A1:X172"/>
  <sheetViews>
    <sheetView topLeftCell="C146" workbookViewId="0">
      <selection activeCell="P161" sqref="P161"/>
    </sheetView>
  </sheetViews>
  <sheetFormatPr defaultRowHeight="14.4" x14ac:dyDescent="0.3"/>
  <cols>
    <col min="12" max="12" width="10.5546875" bestFit="1" customWidth="1"/>
    <col min="13" max="13" width="8.88671875" style="28"/>
    <col min="17" max="17" width="10.5546875" bestFit="1" customWidth="1"/>
    <col min="19" max="19" width="10.5546875" bestFit="1" customWidth="1"/>
  </cols>
  <sheetData>
    <row r="1" spans="1:17" s="1" customFormat="1" x14ac:dyDescent="0.3">
      <c r="A1" s="25" t="s">
        <v>138</v>
      </c>
      <c r="B1" s="25" t="s">
        <v>1</v>
      </c>
      <c r="C1" s="25" t="s">
        <v>133</v>
      </c>
      <c r="D1" s="25" t="s">
        <v>134</v>
      </c>
      <c r="E1" s="25" t="s">
        <v>146</v>
      </c>
      <c r="F1" s="25" t="s">
        <v>135</v>
      </c>
      <c r="G1" s="25" t="s">
        <v>136</v>
      </c>
      <c r="H1" s="25" t="s">
        <v>147</v>
      </c>
      <c r="I1" s="25" t="s">
        <v>137</v>
      </c>
      <c r="K1" s="25" t="s">
        <v>142</v>
      </c>
      <c r="L1" s="25" t="s">
        <v>143</v>
      </c>
      <c r="M1" s="27"/>
      <c r="O1" s="25" t="s">
        <v>148</v>
      </c>
      <c r="P1" s="1" t="s">
        <v>17</v>
      </c>
      <c r="Q1" s="1" t="s">
        <v>143</v>
      </c>
    </row>
    <row r="2" spans="1:17" x14ac:dyDescent="0.3">
      <c r="A2" t="s">
        <v>139</v>
      </c>
      <c r="B2" s="35">
        <v>42826</v>
      </c>
      <c r="C2">
        <v>1</v>
      </c>
      <c r="D2" t="s">
        <v>140</v>
      </c>
      <c r="E2">
        <v>26.36</v>
      </c>
      <c r="F2">
        <v>871.03</v>
      </c>
      <c r="G2" s="2">
        <v>93.6</v>
      </c>
      <c r="H2" s="2">
        <v>0</v>
      </c>
      <c r="I2">
        <f>F2-G2-H2</f>
        <v>777.43</v>
      </c>
      <c r="K2">
        <v>777.43</v>
      </c>
      <c r="L2" s="4">
        <v>42845</v>
      </c>
      <c r="M2" s="29">
        <f>I2-K2</f>
        <v>0</v>
      </c>
    </row>
    <row r="3" spans="1:17" x14ac:dyDescent="0.3">
      <c r="A3" t="s">
        <v>139</v>
      </c>
      <c r="B3" s="35">
        <v>42856</v>
      </c>
      <c r="C3">
        <v>2</v>
      </c>
      <c r="D3" t="s">
        <v>140</v>
      </c>
      <c r="E3">
        <v>26.36</v>
      </c>
      <c r="F3">
        <v>871.03</v>
      </c>
      <c r="G3" s="2">
        <v>99.6</v>
      </c>
      <c r="H3" s="2">
        <v>0</v>
      </c>
      <c r="I3">
        <f t="shared" ref="I3:I15" si="0">F3-G3-H3</f>
        <v>771.43</v>
      </c>
      <c r="K3">
        <v>777.43</v>
      </c>
      <c r="L3" s="4">
        <v>42877</v>
      </c>
      <c r="M3" s="31">
        <f t="shared" ref="M3:M15" si="1">I3-K3</f>
        <v>-6</v>
      </c>
    </row>
    <row r="4" spans="1:17" x14ac:dyDescent="0.3">
      <c r="A4" t="s">
        <v>139</v>
      </c>
      <c r="B4" s="35">
        <v>42887</v>
      </c>
      <c r="C4">
        <v>3</v>
      </c>
      <c r="D4" t="s">
        <v>140</v>
      </c>
      <c r="E4">
        <v>26.36</v>
      </c>
      <c r="F4">
        <v>871.03</v>
      </c>
      <c r="G4" s="2">
        <v>99.6</v>
      </c>
      <c r="H4" s="2">
        <v>0</v>
      </c>
      <c r="I4">
        <f t="shared" si="0"/>
        <v>771.43</v>
      </c>
      <c r="K4">
        <v>771.43</v>
      </c>
      <c r="L4" s="4">
        <v>42906</v>
      </c>
      <c r="M4" s="10">
        <f t="shared" si="1"/>
        <v>0</v>
      </c>
      <c r="O4" s="2">
        <f>E2+E3+E4+G2+G3+G4</f>
        <v>371.88</v>
      </c>
      <c r="P4">
        <v>371.88</v>
      </c>
      <c r="Q4">
        <v>201258</v>
      </c>
    </row>
    <row r="5" spans="1:17" x14ac:dyDescent="0.3">
      <c r="A5" t="s">
        <v>139</v>
      </c>
      <c r="B5" s="35">
        <v>42917</v>
      </c>
      <c r="C5">
        <v>4</v>
      </c>
      <c r="D5" t="s">
        <v>140</v>
      </c>
      <c r="E5">
        <v>26.36</v>
      </c>
      <c r="F5">
        <v>871.03</v>
      </c>
      <c r="G5" s="2">
        <v>99.6</v>
      </c>
      <c r="H5" s="2">
        <v>0</v>
      </c>
      <c r="I5">
        <f t="shared" si="0"/>
        <v>771.43</v>
      </c>
      <c r="K5">
        <v>771.43</v>
      </c>
      <c r="L5" s="4">
        <v>42936</v>
      </c>
      <c r="M5" s="29">
        <f t="shared" si="1"/>
        <v>0</v>
      </c>
    </row>
    <row r="6" spans="1:17" x14ac:dyDescent="0.3">
      <c r="A6" t="s">
        <v>139</v>
      </c>
      <c r="B6" s="35">
        <v>42948</v>
      </c>
      <c r="C6">
        <v>5</v>
      </c>
      <c r="D6" t="s">
        <v>140</v>
      </c>
      <c r="E6">
        <v>26.36</v>
      </c>
      <c r="F6">
        <v>871.03</v>
      </c>
      <c r="G6" s="2">
        <v>99.6</v>
      </c>
      <c r="H6" s="2">
        <v>0</v>
      </c>
      <c r="I6">
        <f t="shared" si="0"/>
        <v>771.43</v>
      </c>
      <c r="K6">
        <v>771.43</v>
      </c>
      <c r="L6" s="4">
        <v>42968</v>
      </c>
      <c r="M6" s="29">
        <f t="shared" si="1"/>
        <v>0</v>
      </c>
    </row>
    <row r="7" spans="1:17" x14ac:dyDescent="0.3">
      <c r="A7" t="s">
        <v>139</v>
      </c>
      <c r="B7" s="35">
        <v>42979</v>
      </c>
      <c r="C7">
        <v>6</v>
      </c>
      <c r="D7" t="s">
        <v>140</v>
      </c>
      <c r="E7">
        <v>26.36</v>
      </c>
      <c r="F7">
        <v>871.03</v>
      </c>
      <c r="G7" s="2">
        <v>99.6</v>
      </c>
      <c r="H7" s="2">
        <v>0</v>
      </c>
      <c r="I7">
        <f t="shared" si="0"/>
        <v>771.43</v>
      </c>
      <c r="K7">
        <v>771.43</v>
      </c>
      <c r="L7" s="4">
        <v>42998</v>
      </c>
      <c r="M7" s="29">
        <f t="shared" si="1"/>
        <v>0</v>
      </c>
      <c r="O7" s="2">
        <f>E5+E6+E7+G5+G6+G7</f>
        <v>377.88</v>
      </c>
      <c r="P7">
        <v>377.88</v>
      </c>
      <c r="Q7">
        <v>201280</v>
      </c>
    </row>
    <row r="8" spans="1:17" x14ac:dyDescent="0.3">
      <c r="A8" t="s">
        <v>139</v>
      </c>
      <c r="B8" s="35">
        <v>43009</v>
      </c>
      <c r="C8">
        <v>7</v>
      </c>
      <c r="D8" t="s">
        <v>140</v>
      </c>
      <c r="E8">
        <v>26.36</v>
      </c>
      <c r="F8">
        <v>871.03</v>
      </c>
      <c r="G8" s="2">
        <v>99.6</v>
      </c>
      <c r="H8" s="2">
        <v>0</v>
      </c>
      <c r="I8">
        <f t="shared" si="0"/>
        <v>771.43</v>
      </c>
      <c r="K8">
        <v>771.43</v>
      </c>
      <c r="L8" s="4">
        <v>43028</v>
      </c>
      <c r="M8" s="29">
        <f t="shared" si="1"/>
        <v>0</v>
      </c>
    </row>
    <row r="9" spans="1:17" x14ac:dyDescent="0.3">
      <c r="A9" t="s">
        <v>139</v>
      </c>
      <c r="B9" s="35">
        <v>43040</v>
      </c>
      <c r="C9">
        <v>8</v>
      </c>
      <c r="D9" t="s">
        <v>140</v>
      </c>
      <c r="E9">
        <v>47.17</v>
      </c>
      <c r="F9">
        <v>1021.8</v>
      </c>
      <c r="G9" s="2">
        <v>129.80000000000001</v>
      </c>
      <c r="H9" s="2">
        <v>0</v>
      </c>
      <c r="I9" s="2">
        <f t="shared" si="0"/>
        <v>892</v>
      </c>
      <c r="K9">
        <v>771.43</v>
      </c>
      <c r="L9" s="4">
        <v>43059</v>
      </c>
      <c r="M9" s="31">
        <f t="shared" si="1"/>
        <v>120.57000000000005</v>
      </c>
    </row>
    <row r="10" spans="1:17" x14ac:dyDescent="0.3">
      <c r="A10" t="s">
        <v>139</v>
      </c>
      <c r="B10" s="35">
        <v>43070</v>
      </c>
      <c r="C10">
        <v>9</v>
      </c>
      <c r="D10" t="s">
        <v>140</v>
      </c>
      <c r="E10">
        <v>26.36</v>
      </c>
      <c r="F10">
        <v>871.03</v>
      </c>
      <c r="G10" s="2">
        <v>99.6</v>
      </c>
      <c r="H10" s="2">
        <v>0</v>
      </c>
      <c r="I10" s="2">
        <f t="shared" si="0"/>
        <v>771.43</v>
      </c>
      <c r="K10" s="2">
        <v>771.43</v>
      </c>
      <c r="L10" s="4">
        <v>43089</v>
      </c>
      <c r="M10" s="10">
        <f t="shared" si="1"/>
        <v>0</v>
      </c>
      <c r="O10" s="2">
        <f>E8+E9+E10+G8+G9+G10</f>
        <v>428.89</v>
      </c>
      <c r="P10">
        <v>428.89</v>
      </c>
      <c r="Q10">
        <v>201314</v>
      </c>
    </row>
    <row r="11" spans="1:17" x14ac:dyDescent="0.3">
      <c r="A11" t="s">
        <v>139</v>
      </c>
      <c r="B11" s="35">
        <v>43101</v>
      </c>
      <c r="C11">
        <v>10</v>
      </c>
      <c r="D11" t="s">
        <v>140</v>
      </c>
      <c r="F11">
        <v>339.22</v>
      </c>
      <c r="G11" s="2">
        <v>0</v>
      </c>
      <c r="H11" s="2">
        <v>0</v>
      </c>
      <c r="I11">
        <f t="shared" si="0"/>
        <v>339.22</v>
      </c>
      <c r="K11">
        <v>339.22</v>
      </c>
      <c r="L11" s="30" t="s">
        <v>144</v>
      </c>
      <c r="M11" s="29">
        <f t="shared" si="1"/>
        <v>0</v>
      </c>
    </row>
    <row r="12" spans="1:17" x14ac:dyDescent="0.3">
      <c r="A12" t="s">
        <v>139</v>
      </c>
      <c r="B12" s="35">
        <v>43101</v>
      </c>
      <c r="C12">
        <v>10</v>
      </c>
      <c r="D12" t="s">
        <v>141</v>
      </c>
      <c r="E12">
        <v>22.52</v>
      </c>
      <c r="F12">
        <v>843.23</v>
      </c>
      <c r="G12" s="2">
        <v>168.6</v>
      </c>
      <c r="H12" s="2">
        <v>19.59</v>
      </c>
      <c r="I12">
        <f t="shared" si="0"/>
        <v>655.04</v>
      </c>
      <c r="K12">
        <v>655.04</v>
      </c>
      <c r="L12" s="4">
        <v>43125</v>
      </c>
      <c r="M12" s="29">
        <f t="shared" si="1"/>
        <v>0</v>
      </c>
    </row>
    <row r="13" spans="1:17" x14ac:dyDescent="0.3">
      <c r="A13" t="s">
        <v>139</v>
      </c>
      <c r="B13" s="35">
        <v>43132</v>
      </c>
      <c r="C13">
        <v>11</v>
      </c>
      <c r="D13" t="s">
        <v>140</v>
      </c>
      <c r="F13">
        <v>1812.5</v>
      </c>
      <c r="G13" s="2">
        <v>288</v>
      </c>
      <c r="H13" s="2">
        <v>0</v>
      </c>
      <c r="I13" s="2">
        <f t="shared" si="0"/>
        <v>1524.5</v>
      </c>
      <c r="K13" s="2">
        <v>1524.5</v>
      </c>
      <c r="L13" s="33" t="s">
        <v>145</v>
      </c>
      <c r="M13" s="29">
        <f t="shared" si="1"/>
        <v>0</v>
      </c>
    </row>
    <row r="14" spans="1:17" x14ac:dyDescent="0.3">
      <c r="A14" t="s">
        <v>139</v>
      </c>
      <c r="B14" s="35">
        <v>43132</v>
      </c>
      <c r="C14">
        <v>11</v>
      </c>
      <c r="D14" t="s">
        <v>141</v>
      </c>
      <c r="E14">
        <v>178.8</v>
      </c>
      <c r="F14">
        <v>843.23</v>
      </c>
      <c r="G14" s="2">
        <v>168.6</v>
      </c>
      <c r="H14" s="2">
        <v>19.59</v>
      </c>
      <c r="I14">
        <f t="shared" si="0"/>
        <v>655.04</v>
      </c>
      <c r="K14">
        <v>655.04</v>
      </c>
      <c r="L14" s="30">
        <v>43157</v>
      </c>
      <c r="M14" s="29">
        <f t="shared" si="1"/>
        <v>0</v>
      </c>
    </row>
    <row r="15" spans="1:17" x14ac:dyDescent="0.3">
      <c r="A15" t="s">
        <v>139</v>
      </c>
      <c r="B15" s="35">
        <v>43160</v>
      </c>
      <c r="C15">
        <v>12</v>
      </c>
      <c r="D15" t="s">
        <v>141</v>
      </c>
      <c r="F15">
        <v>843.23</v>
      </c>
      <c r="G15" s="2">
        <v>168.6</v>
      </c>
      <c r="H15" s="2">
        <v>19.59</v>
      </c>
      <c r="I15">
        <f t="shared" si="0"/>
        <v>655.04</v>
      </c>
      <c r="K15">
        <v>655.04</v>
      </c>
      <c r="L15" s="4">
        <v>43185</v>
      </c>
      <c r="M15" s="29">
        <f t="shared" si="1"/>
        <v>0</v>
      </c>
      <c r="O15" s="2">
        <v>1053.8900000000001</v>
      </c>
      <c r="P15" s="2">
        <v>1053.8900000000001</v>
      </c>
      <c r="Q15">
        <v>201359</v>
      </c>
    </row>
    <row r="16" spans="1:17" x14ac:dyDescent="0.3">
      <c r="E16" s="6">
        <f>SUM(E2:E15)</f>
        <v>459.37000000000006</v>
      </c>
      <c r="F16" s="6">
        <f>SUM(F2:F15)</f>
        <v>12671.449999999997</v>
      </c>
      <c r="G16" s="6">
        <f t="shared" ref="G16:I16" si="2">SUM(G2:G15)</f>
        <v>1714.3999999999999</v>
      </c>
      <c r="H16" s="6">
        <f t="shared" si="2"/>
        <v>58.769999999999996</v>
      </c>
      <c r="I16" s="6">
        <f t="shared" si="2"/>
        <v>10898.280000000002</v>
      </c>
      <c r="K16" s="6">
        <f>SUM(K2:K15)</f>
        <v>10783.710000000003</v>
      </c>
      <c r="M16" s="32">
        <f>SUM(M2:M15)</f>
        <v>114.57000000000005</v>
      </c>
      <c r="O16" s="7">
        <f>SUM(O2:O15)</f>
        <v>2232.54</v>
      </c>
      <c r="P16" s="7">
        <f>SUM(P2:P15)</f>
        <v>2232.54</v>
      </c>
    </row>
    <row r="17" spans="1:20" x14ac:dyDescent="0.3">
      <c r="G17" s="6">
        <f>E16+G16+H16</f>
        <v>2232.54</v>
      </c>
      <c r="K17" s="34">
        <f>I16-K16</f>
        <v>114.56999999999971</v>
      </c>
      <c r="M17" s="29">
        <f>K17-M16</f>
        <v>-3.4106051316484809E-13</v>
      </c>
      <c r="O17" s="29">
        <f>G17-O16</f>
        <v>0</v>
      </c>
      <c r="P17" s="10">
        <f>O16-P16</f>
        <v>0</v>
      </c>
    </row>
    <row r="18" spans="1:20" x14ac:dyDescent="0.3">
      <c r="K18" s="36" t="s">
        <v>143</v>
      </c>
    </row>
    <row r="19" spans="1:20" x14ac:dyDescent="0.3">
      <c r="K19" s="36" t="s">
        <v>151</v>
      </c>
    </row>
    <row r="20" spans="1:20" x14ac:dyDescent="0.3">
      <c r="K20" s="36">
        <v>201298</v>
      </c>
    </row>
    <row r="21" spans="1:20" x14ac:dyDescent="0.3">
      <c r="H21" s="2"/>
    </row>
    <row r="23" spans="1:20" x14ac:dyDescent="0.3">
      <c r="H23" s="2"/>
    </row>
    <row r="24" spans="1:20" x14ac:dyDescent="0.3">
      <c r="A24" s="25" t="s">
        <v>138</v>
      </c>
      <c r="B24" s="25" t="s">
        <v>1</v>
      </c>
      <c r="C24" s="25" t="s">
        <v>133</v>
      </c>
      <c r="D24" s="25" t="s">
        <v>134</v>
      </c>
      <c r="E24" s="25" t="s">
        <v>146</v>
      </c>
      <c r="F24" s="25" t="s">
        <v>135</v>
      </c>
      <c r="G24" s="25" t="s">
        <v>136</v>
      </c>
      <c r="H24" s="25" t="s">
        <v>147</v>
      </c>
      <c r="I24" s="25" t="s">
        <v>137</v>
      </c>
      <c r="J24" s="1"/>
      <c r="K24" s="25" t="s">
        <v>142</v>
      </c>
      <c r="L24" s="25" t="s">
        <v>143</v>
      </c>
      <c r="M24" s="27"/>
      <c r="N24" s="1"/>
      <c r="O24" s="25" t="s">
        <v>148</v>
      </c>
      <c r="P24" s="1" t="s">
        <v>17</v>
      </c>
      <c r="Q24" s="1" t="s">
        <v>143</v>
      </c>
      <c r="S24" s="45">
        <v>43398</v>
      </c>
      <c r="T24" s="46">
        <v>655.04</v>
      </c>
    </row>
    <row r="25" spans="1:20" x14ac:dyDescent="0.3">
      <c r="A25" t="s">
        <v>155</v>
      </c>
      <c r="B25" s="35">
        <v>43191</v>
      </c>
      <c r="C25">
        <v>1</v>
      </c>
      <c r="D25" t="s">
        <v>141</v>
      </c>
      <c r="E25">
        <v>19.489999999999998</v>
      </c>
      <c r="F25" s="2">
        <v>843.23</v>
      </c>
      <c r="G25" s="2">
        <v>168.6</v>
      </c>
      <c r="H25" s="2">
        <v>16.95</v>
      </c>
      <c r="I25">
        <f>F25-G25-H25</f>
        <v>657.68</v>
      </c>
      <c r="K25" s="5">
        <v>655.04</v>
      </c>
      <c r="L25" s="4">
        <v>43215</v>
      </c>
      <c r="M25" s="29">
        <f>I25-K25</f>
        <v>2.6399999999999864</v>
      </c>
      <c r="S25" s="45">
        <v>43399</v>
      </c>
      <c r="T25" s="46">
        <v>175.57</v>
      </c>
    </row>
    <row r="26" spans="1:20" x14ac:dyDescent="0.3">
      <c r="A26" t="s">
        <v>155</v>
      </c>
      <c r="B26" s="35">
        <v>43221</v>
      </c>
      <c r="C26">
        <v>2</v>
      </c>
      <c r="D26" t="s">
        <v>141</v>
      </c>
      <c r="E26">
        <v>19.489999999999998</v>
      </c>
      <c r="F26" s="2">
        <v>843.23</v>
      </c>
      <c r="G26" s="2">
        <v>168.6</v>
      </c>
      <c r="H26" s="2">
        <v>16.95</v>
      </c>
      <c r="I26">
        <f t="shared" ref="I26:I36" si="3">F26-G26-H26</f>
        <v>657.68</v>
      </c>
      <c r="K26" s="5">
        <v>655.04</v>
      </c>
      <c r="L26" s="4">
        <v>43245</v>
      </c>
      <c r="M26" s="10">
        <f t="shared" ref="M26:M36" si="4">I26-K26</f>
        <v>2.6399999999999864</v>
      </c>
      <c r="S26" s="46"/>
      <c r="T26" s="47">
        <f>SUM(T24:T25)</f>
        <v>830.6099999999999</v>
      </c>
    </row>
    <row r="27" spans="1:20" x14ac:dyDescent="0.3">
      <c r="A27" t="s">
        <v>155</v>
      </c>
      <c r="B27" s="35">
        <v>43252</v>
      </c>
      <c r="C27">
        <v>3</v>
      </c>
      <c r="D27" t="s">
        <v>141</v>
      </c>
      <c r="E27">
        <v>19.489999999999998</v>
      </c>
      <c r="F27" s="2">
        <v>843.23</v>
      </c>
      <c r="G27" s="2">
        <v>168.6</v>
      </c>
      <c r="H27" s="2">
        <v>16.95</v>
      </c>
      <c r="I27">
        <f t="shared" si="3"/>
        <v>657.68</v>
      </c>
      <c r="K27" s="5">
        <v>655.04</v>
      </c>
      <c r="L27" s="4">
        <v>43276</v>
      </c>
      <c r="M27" s="10">
        <f t="shared" si="4"/>
        <v>2.6399999999999864</v>
      </c>
      <c r="O27" s="2">
        <f>E25+G25+H25+E26+G26+H26+E27+G27+H27</f>
        <v>615.12</v>
      </c>
      <c r="P27" s="5">
        <v>581.4</v>
      </c>
      <c r="Q27" s="4">
        <v>43332</v>
      </c>
    </row>
    <row r="28" spans="1:20" x14ac:dyDescent="0.3">
      <c r="A28" t="s">
        <v>155</v>
      </c>
      <c r="B28" s="35">
        <v>43282</v>
      </c>
      <c r="C28">
        <v>4</v>
      </c>
      <c r="D28" t="s">
        <v>141</v>
      </c>
      <c r="E28">
        <v>23.33</v>
      </c>
      <c r="F28" s="2">
        <v>871.1</v>
      </c>
      <c r="G28" s="2">
        <v>174.2</v>
      </c>
      <c r="H28" s="2">
        <v>20.29</v>
      </c>
      <c r="I28">
        <f t="shared" si="3"/>
        <v>676.61000000000013</v>
      </c>
      <c r="K28" s="5">
        <v>655.04</v>
      </c>
      <c r="L28" s="4">
        <v>43306</v>
      </c>
      <c r="M28" s="29">
        <f t="shared" si="4"/>
        <v>21.570000000000164</v>
      </c>
      <c r="S28" s="48">
        <v>43490</v>
      </c>
      <c r="T28" s="49">
        <v>655.04</v>
      </c>
    </row>
    <row r="29" spans="1:20" x14ac:dyDescent="0.3">
      <c r="A29" t="s">
        <v>155</v>
      </c>
      <c r="B29" s="35">
        <v>43313</v>
      </c>
      <c r="C29">
        <v>5</v>
      </c>
      <c r="D29" t="s">
        <v>141</v>
      </c>
      <c r="E29">
        <v>23.33</v>
      </c>
      <c r="F29" s="2">
        <v>871.1</v>
      </c>
      <c r="G29" s="2">
        <v>174.2</v>
      </c>
      <c r="H29" s="2">
        <v>20.29</v>
      </c>
      <c r="I29">
        <f t="shared" si="3"/>
        <v>676.61000000000013</v>
      </c>
      <c r="K29" s="5">
        <v>655.04</v>
      </c>
      <c r="L29" s="4">
        <v>43340</v>
      </c>
      <c r="M29" s="29">
        <f t="shared" si="4"/>
        <v>21.570000000000164</v>
      </c>
      <c r="S29" s="48">
        <v>43493</v>
      </c>
      <c r="T29" s="50">
        <v>1</v>
      </c>
    </row>
    <row r="30" spans="1:20" x14ac:dyDescent="0.3">
      <c r="A30" t="s">
        <v>155</v>
      </c>
      <c r="B30" s="35">
        <v>43344</v>
      </c>
      <c r="C30">
        <v>6</v>
      </c>
      <c r="D30" t="s">
        <v>141</v>
      </c>
      <c r="E30">
        <v>23.33</v>
      </c>
      <c r="F30" s="2">
        <v>871.1</v>
      </c>
      <c r="G30" s="2">
        <v>174.2</v>
      </c>
      <c r="H30" s="2">
        <v>20.29</v>
      </c>
      <c r="I30">
        <f t="shared" si="3"/>
        <v>676.61000000000013</v>
      </c>
      <c r="K30" s="5">
        <v>655.04</v>
      </c>
      <c r="L30" s="4">
        <v>43368</v>
      </c>
      <c r="M30" s="29">
        <f t="shared" si="4"/>
        <v>21.570000000000164</v>
      </c>
      <c r="O30" s="2">
        <f>E28+G28+H28+E29+G29+H29+E30+G30+H30</f>
        <v>653.45999999999992</v>
      </c>
      <c r="P30" s="5">
        <f>O27+O30-P27</f>
        <v>687.18</v>
      </c>
      <c r="Q30" s="4">
        <v>43502</v>
      </c>
      <c r="S30" s="48">
        <v>43516</v>
      </c>
      <c r="T30" s="50">
        <v>99.37</v>
      </c>
    </row>
    <row r="31" spans="1:20" x14ac:dyDescent="0.3">
      <c r="A31" t="s">
        <v>155</v>
      </c>
      <c r="B31" s="35">
        <v>43374</v>
      </c>
      <c r="C31">
        <v>7</v>
      </c>
      <c r="D31" t="s">
        <v>141</v>
      </c>
      <c r="E31">
        <v>39.89</v>
      </c>
      <c r="F31" s="2">
        <v>991.07</v>
      </c>
      <c r="G31" s="2">
        <v>198.4</v>
      </c>
      <c r="H31" s="2">
        <v>34.69</v>
      </c>
      <c r="I31">
        <f t="shared" si="3"/>
        <v>757.98</v>
      </c>
      <c r="K31" s="44">
        <f>T26</f>
        <v>830.6099999999999</v>
      </c>
      <c r="L31" s="4" t="s">
        <v>169</v>
      </c>
      <c r="M31" s="29">
        <f t="shared" si="4"/>
        <v>-72.629999999999882</v>
      </c>
      <c r="S31" s="49"/>
      <c r="T31" s="51">
        <f>SUM(T28:T30)</f>
        <v>755.41</v>
      </c>
    </row>
    <row r="32" spans="1:20" x14ac:dyDescent="0.3">
      <c r="A32" t="s">
        <v>155</v>
      </c>
      <c r="B32" s="35">
        <v>43405</v>
      </c>
      <c r="C32">
        <v>8</v>
      </c>
      <c r="D32" t="s">
        <v>141</v>
      </c>
      <c r="E32">
        <v>25.74</v>
      </c>
      <c r="F32" s="2">
        <v>888.51</v>
      </c>
      <c r="G32" s="2">
        <v>177.6</v>
      </c>
      <c r="H32" s="2">
        <v>22.38</v>
      </c>
      <c r="I32" s="2">
        <f t="shared" si="3"/>
        <v>688.53</v>
      </c>
      <c r="K32" s="3">
        <v>655.04</v>
      </c>
      <c r="L32" s="4">
        <v>43430</v>
      </c>
      <c r="M32" s="10">
        <f t="shared" si="4"/>
        <v>33.490000000000009</v>
      </c>
    </row>
    <row r="33" spans="1:22" x14ac:dyDescent="0.3">
      <c r="A33" t="s">
        <v>155</v>
      </c>
      <c r="B33" s="35">
        <v>43435</v>
      </c>
      <c r="C33">
        <v>9</v>
      </c>
      <c r="D33" t="s">
        <v>141</v>
      </c>
      <c r="E33">
        <v>25.74</v>
      </c>
      <c r="F33" s="2">
        <v>888.51</v>
      </c>
      <c r="G33" s="2">
        <v>177.8</v>
      </c>
      <c r="H33" s="2">
        <v>22.38</v>
      </c>
      <c r="I33" s="2">
        <f t="shared" si="3"/>
        <v>688.33</v>
      </c>
      <c r="K33" s="2">
        <v>655.04</v>
      </c>
      <c r="L33" s="4">
        <v>43461</v>
      </c>
      <c r="M33" s="10">
        <f t="shared" si="4"/>
        <v>33.290000000000077</v>
      </c>
      <c r="O33" s="2">
        <f>E31+G31+H31+E32+G32+H32+E33+G33+H33</f>
        <v>724.62</v>
      </c>
      <c r="P33" s="3"/>
      <c r="S33" s="42" t="s">
        <v>173</v>
      </c>
      <c r="T33" s="42"/>
    </row>
    <row r="34" spans="1:22" x14ac:dyDescent="0.3">
      <c r="A34" t="s">
        <v>155</v>
      </c>
      <c r="B34" s="35">
        <v>43466</v>
      </c>
      <c r="C34">
        <v>10</v>
      </c>
      <c r="D34" t="s">
        <v>141</v>
      </c>
      <c r="E34">
        <v>25.74</v>
      </c>
      <c r="F34" s="2">
        <v>888.51</v>
      </c>
      <c r="G34" s="2">
        <v>177.6</v>
      </c>
      <c r="H34" s="2">
        <v>22.38</v>
      </c>
      <c r="I34" s="2">
        <f t="shared" si="3"/>
        <v>688.53</v>
      </c>
      <c r="K34" s="52">
        <f>T31</f>
        <v>755.41</v>
      </c>
      <c r="L34" s="30" t="s">
        <v>169</v>
      </c>
      <c r="M34" s="29">
        <f t="shared" si="4"/>
        <v>-66.88</v>
      </c>
    </row>
    <row r="35" spans="1:22" x14ac:dyDescent="0.3">
      <c r="A35" t="s">
        <v>155</v>
      </c>
      <c r="B35" s="35">
        <v>43497</v>
      </c>
      <c r="C35">
        <v>10</v>
      </c>
      <c r="D35" t="s">
        <v>141</v>
      </c>
      <c r="E35">
        <v>25.74</v>
      </c>
      <c r="F35" s="2">
        <v>888.51</v>
      </c>
      <c r="G35" s="2">
        <v>177.8</v>
      </c>
      <c r="H35" s="2">
        <v>22.38</v>
      </c>
      <c r="I35" s="2">
        <f t="shared" si="3"/>
        <v>688.33</v>
      </c>
      <c r="K35" s="2">
        <v>655.04</v>
      </c>
      <c r="L35" s="4">
        <v>43521</v>
      </c>
      <c r="M35" s="29">
        <f t="shared" si="4"/>
        <v>33.290000000000077</v>
      </c>
      <c r="S35" s="55" t="s">
        <v>172</v>
      </c>
      <c r="T35" s="55"/>
    </row>
    <row r="36" spans="1:22" x14ac:dyDescent="0.3">
      <c r="A36" t="s">
        <v>155</v>
      </c>
      <c r="B36" s="35">
        <v>43525</v>
      </c>
      <c r="C36">
        <v>11</v>
      </c>
      <c r="D36" t="s">
        <v>141</v>
      </c>
      <c r="E36">
        <v>25.74</v>
      </c>
      <c r="F36" s="2">
        <v>888.51</v>
      </c>
      <c r="G36" s="2">
        <v>177.6</v>
      </c>
      <c r="H36" s="2">
        <v>22.38</v>
      </c>
      <c r="I36" s="2">
        <f t="shared" si="3"/>
        <v>688.53</v>
      </c>
      <c r="K36" s="2">
        <v>655.04</v>
      </c>
      <c r="L36" s="30">
        <v>43549</v>
      </c>
      <c r="M36" s="29">
        <f t="shared" si="4"/>
        <v>33.490000000000009</v>
      </c>
      <c r="O36" s="2">
        <f>E34+G34+H34+E35+G35+H35+E36+G36+H36</f>
        <v>677.36</v>
      </c>
    </row>
    <row r="37" spans="1:22" x14ac:dyDescent="0.3">
      <c r="E37" s="6">
        <f>SUM(E25:E36)</f>
        <v>297.05</v>
      </c>
      <c r="F37" s="6">
        <f>SUM(F25:F36)</f>
        <v>10576.61</v>
      </c>
      <c r="G37" s="7">
        <f>SUM(G25:G36)</f>
        <v>2115.1999999999998</v>
      </c>
      <c r="H37" s="6">
        <f>SUM(H25:H36)</f>
        <v>258.30999999999995</v>
      </c>
      <c r="I37" s="7">
        <f>SUM(I25:I36)</f>
        <v>8203.1</v>
      </c>
      <c r="K37" s="6">
        <f>SUM(K25:K36)</f>
        <v>8136.4199999999992</v>
      </c>
      <c r="M37" s="53">
        <f>SUM(M25:M36)</f>
        <v>66.680000000000746</v>
      </c>
      <c r="O37" s="7">
        <f>SUM(O25:O36)</f>
        <v>2670.56</v>
      </c>
      <c r="P37" s="7">
        <f>SUM(P25:P36)</f>
        <v>1268.58</v>
      </c>
      <c r="Q37" s="54">
        <f>O37-P37</f>
        <v>1401.98</v>
      </c>
    </row>
    <row r="38" spans="1:22" x14ac:dyDescent="0.3">
      <c r="G38" s="6">
        <f>E37+G37+H37</f>
        <v>2670.56</v>
      </c>
      <c r="K38" s="34"/>
      <c r="M38" s="29"/>
      <c r="O38" s="40"/>
      <c r="P38" s="40"/>
      <c r="Q38" t="s">
        <v>176</v>
      </c>
    </row>
    <row r="41" spans="1:22" x14ac:dyDescent="0.3">
      <c r="B41" s="25" t="s">
        <v>1</v>
      </c>
      <c r="C41" s="25" t="s">
        <v>133</v>
      </c>
      <c r="D41" s="25" t="s">
        <v>134</v>
      </c>
      <c r="E41" s="25" t="s">
        <v>146</v>
      </c>
      <c r="F41" s="25" t="s">
        <v>135</v>
      </c>
      <c r="G41" s="25" t="s">
        <v>136</v>
      </c>
      <c r="H41" s="25" t="s">
        <v>147</v>
      </c>
      <c r="I41" s="25" t="s">
        <v>137</v>
      </c>
      <c r="J41" s="1"/>
      <c r="K41" s="25" t="s">
        <v>142</v>
      </c>
      <c r="L41" s="25" t="s">
        <v>143</v>
      </c>
      <c r="M41" s="27"/>
      <c r="N41" s="1"/>
      <c r="O41" s="25" t="s">
        <v>148</v>
      </c>
      <c r="P41" s="1" t="s">
        <v>17</v>
      </c>
      <c r="Q41" s="1" t="s">
        <v>143</v>
      </c>
    </row>
    <row r="42" spans="1:22" x14ac:dyDescent="0.3">
      <c r="A42" t="s">
        <v>187</v>
      </c>
      <c r="B42" s="35">
        <v>43556</v>
      </c>
      <c r="C42">
        <v>1</v>
      </c>
      <c r="D42" t="s">
        <v>141</v>
      </c>
      <c r="E42" s="2">
        <v>26.6</v>
      </c>
      <c r="F42" s="2">
        <v>911.73</v>
      </c>
      <c r="G42" s="2">
        <v>182.2</v>
      </c>
      <c r="H42" s="2">
        <v>23.13</v>
      </c>
      <c r="I42" s="5">
        <f>F42-G42-H42</f>
        <v>706.4</v>
      </c>
      <c r="K42" s="5">
        <v>655.04</v>
      </c>
      <c r="L42" s="4">
        <v>43580</v>
      </c>
      <c r="M42" s="29">
        <f>I42-K42</f>
        <v>51.360000000000014</v>
      </c>
      <c r="O42" s="2">
        <f>E42+G42+H42</f>
        <v>231.92999999999998</v>
      </c>
    </row>
    <row r="43" spans="1:22" x14ac:dyDescent="0.3">
      <c r="A43" t="s">
        <v>187</v>
      </c>
      <c r="B43" s="35">
        <v>43586</v>
      </c>
      <c r="C43">
        <v>2</v>
      </c>
      <c r="D43" t="s">
        <v>141</v>
      </c>
      <c r="E43" s="2">
        <v>26.6</v>
      </c>
      <c r="F43" s="2">
        <v>911.73</v>
      </c>
      <c r="G43" s="2">
        <v>182.4</v>
      </c>
      <c r="H43" s="2">
        <v>23.13</v>
      </c>
      <c r="I43" s="5">
        <f t="shared" ref="I43:I54" si="5">F43-G43-H43</f>
        <v>706.2</v>
      </c>
      <c r="K43" s="5">
        <v>655.04</v>
      </c>
      <c r="L43" s="4">
        <v>43613</v>
      </c>
      <c r="M43" s="10">
        <f t="shared" ref="M43:M54" si="6">I43-K43</f>
        <v>51.160000000000082</v>
      </c>
      <c r="O43" s="2">
        <f t="shared" ref="O43:O54" si="7">E43+G43+H43</f>
        <v>232.13</v>
      </c>
    </row>
    <row r="44" spans="1:22" x14ac:dyDescent="0.3">
      <c r="A44" t="s">
        <v>187</v>
      </c>
      <c r="B44" s="35"/>
      <c r="E44" s="2"/>
      <c r="F44" s="2"/>
      <c r="G44" s="2"/>
      <c r="H44" s="2"/>
      <c r="I44" s="5"/>
      <c r="K44" s="5">
        <v>102.52</v>
      </c>
      <c r="L44" s="4">
        <v>39969</v>
      </c>
      <c r="M44" s="10">
        <f t="shared" si="6"/>
        <v>-102.52</v>
      </c>
      <c r="O44" s="2">
        <f t="shared" si="7"/>
        <v>0</v>
      </c>
    </row>
    <row r="45" spans="1:22" x14ac:dyDescent="0.3">
      <c r="A45" t="s">
        <v>187</v>
      </c>
      <c r="B45" s="35">
        <v>43617</v>
      </c>
      <c r="C45">
        <v>3</v>
      </c>
      <c r="D45" t="s">
        <v>141</v>
      </c>
      <c r="E45" s="2">
        <v>26.6</v>
      </c>
      <c r="F45" s="2">
        <v>911.73</v>
      </c>
      <c r="G45" s="2">
        <v>182.4</v>
      </c>
      <c r="H45" s="2">
        <v>23.13</v>
      </c>
      <c r="I45" s="5">
        <f t="shared" si="5"/>
        <v>706.2</v>
      </c>
      <c r="K45" s="5">
        <v>706.2</v>
      </c>
      <c r="L45" s="4">
        <v>43641</v>
      </c>
      <c r="M45" s="10">
        <f t="shared" si="6"/>
        <v>0</v>
      </c>
      <c r="O45" s="2">
        <f t="shared" si="7"/>
        <v>232.13</v>
      </c>
      <c r="P45" s="5"/>
      <c r="Q45" s="4"/>
    </row>
    <row r="46" spans="1:22" x14ac:dyDescent="0.3">
      <c r="A46" t="s">
        <v>187</v>
      </c>
      <c r="B46" s="35">
        <v>43647</v>
      </c>
      <c r="C46">
        <v>4</v>
      </c>
      <c r="D46" t="s">
        <v>141</v>
      </c>
      <c r="E46" s="2">
        <v>26.6</v>
      </c>
      <c r="F46" s="2">
        <v>911.73</v>
      </c>
      <c r="G46" s="2">
        <v>182.2</v>
      </c>
      <c r="H46" s="2">
        <v>23.13</v>
      </c>
      <c r="I46" s="59">
        <f t="shared" si="5"/>
        <v>706.4</v>
      </c>
      <c r="J46" s="60"/>
      <c r="K46" s="59">
        <v>706.2</v>
      </c>
      <c r="L46" s="4">
        <v>43671</v>
      </c>
      <c r="M46" s="29">
        <f t="shared" si="6"/>
        <v>0.19999999999993179</v>
      </c>
      <c r="O46" s="2">
        <f t="shared" si="7"/>
        <v>231.92999999999998</v>
      </c>
      <c r="P46" s="2">
        <f>SUM(O42:O45)</f>
        <v>696.18999999999994</v>
      </c>
      <c r="Q46" s="4">
        <v>43651</v>
      </c>
      <c r="S46" t="s">
        <v>174</v>
      </c>
      <c r="T46" s="66">
        <f>E55+F55</f>
        <v>11259.959999999997</v>
      </c>
      <c r="V46" s="2"/>
    </row>
    <row r="47" spans="1:22" x14ac:dyDescent="0.3">
      <c r="A47" t="s">
        <v>187</v>
      </c>
      <c r="B47" s="35">
        <v>43678</v>
      </c>
      <c r="C47">
        <v>5</v>
      </c>
      <c r="D47" t="s">
        <v>141</v>
      </c>
      <c r="E47" s="2">
        <v>26.6</v>
      </c>
      <c r="F47" s="2">
        <v>911.73</v>
      </c>
      <c r="G47" s="2">
        <v>182.4</v>
      </c>
      <c r="H47" s="2">
        <v>23.13</v>
      </c>
      <c r="I47" s="5">
        <f t="shared" si="5"/>
        <v>706.2</v>
      </c>
      <c r="K47" s="5">
        <v>706.2</v>
      </c>
      <c r="L47" s="4">
        <v>43704</v>
      </c>
      <c r="M47" s="29">
        <f t="shared" si="6"/>
        <v>0</v>
      </c>
      <c r="O47" s="2">
        <f t="shared" si="7"/>
        <v>232.13</v>
      </c>
      <c r="S47" t="s">
        <v>175</v>
      </c>
      <c r="T47" s="2" t="e">
        <f>Payments!G7-Payments!#REF!</f>
        <v>#REF!</v>
      </c>
    </row>
    <row r="48" spans="1:22" x14ac:dyDescent="0.3">
      <c r="A48" t="s">
        <v>187</v>
      </c>
      <c r="B48" s="35">
        <v>43709</v>
      </c>
      <c r="C48">
        <v>6</v>
      </c>
      <c r="D48" t="s">
        <v>141</v>
      </c>
      <c r="E48" s="2">
        <v>26.6</v>
      </c>
      <c r="F48" s="2">
        <v>911.73</v>
      </c>
      <c r="G48" s="2">
        <v>182.4</v>
      </c>
      <c r="H48" s="2">
        <v>23.13</v>
      </c>
      <c r="I48" s="2">
        <f t="shared" si="5"/>
        <v>706.2</v>
      </c>
      <c r="K48" s="5">
        <v>706.2</v>
      </c>
      <c r="L48" s="4">
        <v>43733</v>
      </c>
      <c r="M48" s="29">
        <f t="shared" si="6"/>
        <v>0</v>
      </c>
      <c r="O48" s="2">
        <f t="shared" si="7"/>
        <v>232.13</v>
      </c>
      <c r="P48" s="5">
        <f>SUM(O46:O48)</f>
        <v>696.18999999999994</v>
      </c>
      <c r="Q48" s="4">
        <v>43738</v>
      </c>
      <c r="T48" s="7" t="e">
        <f>T46-T47</f>
        <v>#REF!</v>
      </c>
    </row>
    <row r="49" spans="1:22" x14ac:dyDescent="0.3">
      <c r="A49" t="s">
        <v>187</v>
      </c>
      <c r="B49" s="35">
        <v>43739</v>
      </c>
      <c r="C49">
        <v>7</v>
      </c>
      <c r="D49" t="s">
        <v>141</v>
      </c>
      <c r="E49" s="2">
        <v>26.6</v>
      </c>
      <c r="F49" s="2">
        <v>911.73</v>
      </c>
      <c r="G49" s="2">
        <v>182.4</v>
      </c>
      <c r="H49" s="2">
        <v>23.13</v>
      </c>
      <c r="I49" s="2">
        <f t="shared" si="5"/>
        <v>706.2</v>
      </c>
      <c r="K49" s="5">
        <v>706.2</v>
      </c>
      <c r="L49" s="4">
        <v>43763</v>
      </c>
      <c r="M49" s="29">
        <f t="shared" si="6"/>
        <v>0</v>
      </c>
      <c r="O49" s="2">
        <f t="shared" si="7"/>
        <v>232.13</v>
      </c>
      <c r="P49" s="2"/>
    </row>
    <row r="50" spans="1:22" x14ac:dyDescent="0.3">
      <c r="A50" t="s">
        <v>187</v>
      </c>
      <c r="B50" s="35">
        <v>43770</v>
      </c>
      <c r="C50">
        <v>8</v>
      </c>
      <c r="D50" t="s">
        <v>141</v>
      </c>
      <c r="E50" s="2">
        <v>26.6</v>
      </c>
      <c r="F50" s="2">
        <v>911.73</v>
      </c>
      <c r="G50" s="2">
        <v>182.2</v>
      </c>
      <c r="H50" s="2">
        <v>23.13</v>
      </c>
      <c r="I50" s="2">
        <f t="shared" si="5"/>
        <v>706.4</v>
      </c>
      <c r="K50" s="5">
        <v>706.2</v>
      </c>
      <c r="L50" s="4">
        <v>43794</v>
      </c>
      <c r="M50" s="10">
        <f t="shared" si="6"/>
        <v>0.19999999999993179</v>
      </c>
      <c r="O50" s="2">
        <f t="shared" si="7"/>
        <v>231.92999999999998</v>
      </c>
      <c r="S50" s="28" t="s">
        <v>177</v>
      </c>
      <c r="T50" s="58">
        <f>M55</f>
        <v>0.39999999999996305</v>
      </c>
    </row>
    <row r="51" spans="1:22" x14ac:dyDescent="0.3">
      <c r="A51" t="s">
        <v>187</v>
      </c>
      <c r="B51" s="35">
        <v>43800</v>
      </c>
      <c r="C51">
        <v>9</v>
      </c>
      <c r="D51" t="s">
        <v>141</v>
      </c>
      <c r="E51" s="2">
        <v>26.6</v>
      </c>
      <c r="F51" s="2">
        <v>911.73</v>
      </c>
      <c r="G51" s="2">
        <v>182.4</v>
      </c>
      <c r="H51" s="2">
        <v>23.13</v>
      </c>
      <c r="I51" s="2">
        <f t="shared" si="5"/>
        <v>706.2</v>
      </c>
      <c r="K51" s="5">
        <v>706.2</v>
      </c>
      <c r="L51" s="4">
        <v>43824</v>
      </c>
      <c r="M51" s="10">
        <f t="shared" si="6"/>
        <v>0</v>
      </c>
      <c r="O51" s="2">
        <f t="shared" si="7"/>
        <v>232.13</v>
      </c>
      <c r="P51" s="64">
        <f>SUM(O49:O51)</f>
        <v>696.18999999999994</v>
      </c>
      <c r="Q51" s="75" t="s">
        <v>193</v>
      </c>
      <c r="S51" s="28" t="s">
        <v>178</v>
      </c>
      <c r="T51" s="61">
        <f>Q55</f>
        <v>0</v>
      </c>
    </row>
    <row r="52" spans="1:22" x14ac:dyDescent="0.3">
      <c r="A52" t="s">
        <v>187</v>
      </c>
      <c r="B52" s="35">
        <v>43831</v>
      </c>
      <c r="C52">
        <v>10</v>
      </c>
      <c r="D52" t="s">
        <v>141</v>
      </c>
      <c r="E52" s="2">
        <v>26.6</v>
      </c>
      <c r="F52" s="2">
        <v>911.73</v>
      </c>
      <c r="G52" s="2">
        <v>182.4</v>
      </c>
      <c r="H52" s="2">
        <v>23.13</v>
      </c>
      <c r="I52" s="2">
        <f t="shared" si="5"/>
        <v>706.2</v>
      </c>
      <c r="K52" s="5">
        <v>706.2</v>
      </c>
      <c r="L52" s="4">
        <v>43855</v>
      </c>
      <c r="M52" s="29">
        <f t="shared" si="6"/>
        <v>0</v>
      </c>
      <c r="O52" s="2">
        <f t="shared" si="7"/>
        <v>232.13</v>
      </c>
      <c r="T52" s="7">
        <f>SUM(T50:T51)</f>
        <v>0.39999999999996305</v>
      </c>
      <c r="V52" s="2"/>
    </row>
    <row r="53" spans="1:22" x14ac:dyDescent="0.3">
      <c r="A53" t="s">
        <v>187</v>
      </c>
      <c r="B53" s="35">
        <v>43862</v>
      </c>
      <c r="C53">
        <v>10</v>
      </c>
      <c r="D53" t="s">
        <v>141</v>
      </c>
      <c r="E53" s="2">
        <v>26.6</v>
      </c>
      <c r="F53" s="2">
        <v>911.73</v>
      </c>
      <c r="G53" s="2">
        <v>182.4</v>
      </c>
      <c r="H53" s="2">
        <v>23.13</v>
      </c>
      <c r="I53" s="2">
        <f t="shared" si="5"/>
        <v>706.2</v>
      </c>
      <c r="K53" s="5">
        <v>706.2</v>
      </c>
      <c r="L53" s="4">
        <v>43886</v>
      </c>
      <c r="M53" s="29">
        <f t="shared" si="6"/>
        <v>0</v>
      </c>
      <c r="O53" s="2">
        <f t="shared" si="7"/>
        <v>232.13</v>
      </c>
      <c r="V53" s="2"/>
    </row>
    <row r="54" spans="1:22" x14ac:dyDescent="0.3">
      <c r="A54" t="s">
        <v>187</v>
      </c>
      <c r="B54" s="35">
        <v>43891</v>
      </c>
      <c r="C54">
        <v>11</v>
      </c>
      <c r="D54" t="s">
        <v>141</v>
      </c>
      <c r="E54" s="2">
        <v>26.6</v>
      </c>
      <c r="F54" s="2">
        <v>911.73</v>
      </c>
      <c r="G54" s="2">
        <v>182.4</v>
      </c>
      <c r="H54" s="2">
        <v>23.13</v>
      </c>
      <c r="I54" s="2">
        <f t="shared" si="5"/>
        <v>706.2</v>
      </c>
      <c r="K54" s="5">
        <v>706.2</v>
      </c>
      <c r="L54" s="4">
        <v>43915</v>
      </c>
      <c r="M54" s="29">
        <f t="shared" si="6"/>
        <v>0</v>
      </c>
      <c r="O54" s="2">
        <f t="shared" si="7"/>
        <v>232.13</v>
      </c>
      <c r="P54" s="65">
        <f>SUM(O52:O54)</f>
        <v>696.39</v>
      </c>
      <c r="Q54" s="75" t="s">
        <v>193</v>
      </c>
      <c r="S54" t="s">
        <v>179</v>
      </c>
      <c r="T54" s="63" t="e">
        <f>T48-T52</f>
        <v>#REF!</v>
      </c>
      <c r="U54" t="s">
        <v>186</v>
      </c>
      <c r="V54" s="2"/>
    </row>
    <row r="55" spans="1:22" x14ac:dyDescent="0.3">
      <c r="E55" s="67">
        <f>SUM(E42:E54)</f>
        <v>319.20000000000005</v>
      </c>
      <c r="F55" s="68">
        <f>SUM(F42:F54)</f>
        <v>10940.759999999997</v>
      </c>
      <c r="G55" s="7">
        <f>SUM(G42:G54)</f>
        <v>2188.2000000000003</v>
      </c>
      <c r="H55" s="6">
        <f>SUM(H42:H54)</f>
        <v>277.56</v>
      </c>
      <c r="I55" s="69">
        <f>SUM(I42:I54)</f>
        <v>8475</v>
      </c>
      <c r="K55" s="69">
        <f>SUM(K42:K54)</f>
        <v>8474.5999999999985</v>
      </c>
      <c r="L55" s="4"/>
      <c r="M55" s="70">
        <f>SUM(M42:M54)</f>
        <v>0.39999999999996305</v>
      </c>
      <c r="O55" s="62">
        <f>SUM(O42:O54)</f>
        <v>2784.9600000000005</v>
      </c>
      <c r="P55" s="62">
        <f>SUM(P42:P54)</f>
        <v>2784.9599999999996</v>
      </c>
      <c r="Q55" s="61">
        <f>O55-P55</f>
        <v>0</v>
      </c>
    </row>
    <row r="57" spans="1:22" x14ac:dyDescent="0.3">
      <c r="T57" s="2"/>
    </row>
    <row r="58" spans="1:22" x14ac:dyDescent="0.3">
      <c r="B58" s="25" t="s">
        <v>1</v>
      </c>
      <c r="C58" s="25" t="s">
        <v>133</v>
      </c>
      <c r="D58" s="25" t="s">
        <v>134</v>
      </c>
      <c r="E58" s="25" t="s">
        <v>146</v>
      </c>
      <c r="F58" s="25" t="s">
        <v>135</v>
      </c>
      <c r="G58" s="25" t="s">
        <v>136</v>
      </c>
      <c r="H58" s="25" t="s">
        <v>147</v>
      </c>
      <c r="I58" s="25" t="s">
        <v>137</v>
      </c>
      <c r="J58" s="1"/>
      <c r="K58" s="25" t="s">
        <v>142</v>
      </c>
      <c r="L58" s="25" t="s">
        <v>143</v>
      </c>
      <c r="M58" s="27"/>
      <c r="N58" s="1"/>
      <c r="O58" s="25" t="s">
        <v>148</v>
      </c>
      <c r="P58" s="1" t="s">
        <v>17</v>
      </c>
      <c r="Q58" s="1" t="s">
        <v>143</v>
      </c>
    </row>
    <row r="59" spans="1:22" x14ac:dyDescent="0.3">
      <c r="A59" t="s">
        <v>198</v>
      </c>
      <c r="B59" s="35">
        <v>43922</v>
      </c>
      <c r="C59">
        <v>1</v>
      </c>
      <c r="D59" t="s">
        <v>141</v>
      </c>
      <c r="E59" s="2">
        <v>24.8</v>
      </c>
      <c r="F59">
        <v>911.73</v>
      </c>
      <c r="G59" s="2">
        <v>182.2</v>
      </c>
      <c r="H59">
        <v>14.37</v>
      </c>
      <c r="I59">
        <f>F59-G59-H59</f>
        <v>715.16</v>
      </c>
      <c r="K59" s="2">
        <v>706.2</v>
      </c>
      <c r="L59" s="4">
        <v>43948</v>
      </c>
    </row>
    <row r="60" spans="1:22" x14ac:dyDescent="0.3">
      <c r="A60" t="s">
        <v>198</v>
      </c>
      <c r="B60" s="35">
        <v>43952</v>
      </c>
      <c r="C60">
        <v>2</v>
      </c>
      <c r="D60" t="s">
        <v>141</v>
      </c>
      <c r="E60" s="2">
        <v>24.8</v>
      </c>
      <c r="F60">
        <v>911.73</v>
      </c>
      <c r="G60" s="2">
        <v>182.4</v>
      </c>
      <c r="H60">
        <v>14.37</v>
      </c>
      <c r="I60">
        <f t="shared" ref="I60:I70" si="8">F60-G60-H60</f>
        <v>714.96</v>
      </c>
      <c r="K60" s="2">
        <v>706.2</v>
      </c>
      <c r="L60" s="4">
        <v>43977</v>
      </c>
    </row>
    <row r="61" spans="1:22" x14ac:dyDescent="0.3">
      <c r="A61" s="77" t="s">
        <v>198</v>
      </c>
      <c r="B61" s="78">
        <v>43983</v>
      </c>
      <c r="C61" s="77">
        <v>3</v>
      </c>
      <c r="D61" s="77" t="s">
        <v>141</v>
      </c>
      <c r="E61" s="80">
        <v>24.8</v>
      </c>
      <c r="F61" s="77">
        <v>911.73</v>
      </c>
      <c r="G61" s="80">
        <v>182.4</v>
      </c>
      <c r="H61" s="77">
        <v>14.37</v>
      </c>
      <c r="I61" s="77">
        <f t="shared" si="8"/>
        <v>714.96</v>
      </c>
      <c r="J61" s="77"/>
      <c r="K61" s="80">
        <v>706.2</v>
      </c>
      <c r="L61" s="82">
        <v>44007</v>
      </c>
      <c r="M61" s="79"/>
      <c r="N61" s="77"/>
      <c r="O61" s="80">
        <f>E59+E60+E61+G59+G60+G61+H59+H60+H61</f>
        <v>664.51</v>
      </c>
      <c r="P61" s="77">
        <v>664.51</v>
      </c>
      <c r="Q61" s="82">
        <v>44018</v>
      </c>
      <c r="T61" t="s">
        <v>135</v>
      </c>
      <c r="U61" s="87">
        <f>E71+F71</f>
        <v>11579.250000000002</v>
      </c>
    </row>
    <row r="62" spans="1:22" x14ac:dyDescent="0.3">
      <c r="A62" t="s">
        <v>198</v>
      </c>
      <c r="B62" s="35">
        <v>44013</v>
      </c>
      <c r="C62">
        <v>4</v>
      </c>
      <c r="D62" t="s">
        <v>141</v>
      </c>
      <c r="E62" s="2">
        <v>24.8</v>
      </c>
      <c r="F62">
        <v>911.73</v>
      </c>
      <c r="G62" s="2">
        <v>182.2</v>
      </c>
      <c r="H62">
        <v>14.37</v>
      </c>
      <c r="I62">
        <f t="shared" si="8"/>
        <v>715.16</v>
      </c>
      <c r="K62" s="2">
        <v>706.2</v>
      </c>
      <c r="L62" s="4">
        <v>44039</v>
      </c>
      <c r="T62" t="s">
        <v>137</v>
      </c>
      <c r="U62" s="2">
        <f>I71</f>
        <v>8784.33</v>
      </c>
    </row>
    <row r="63" spans="1:22" x14ac:dyDescent="0.3">
      <c r="A63" t="s">
        <v>198</v>
      </c>
      <c r="B63" s="35">
        <v>44044</v>
      </c>
      <c r="C63">
        <v>5</v>
      </c>
      <c r="D63" t="s">
        <v>141</v>
      </c>
      <c r="E63" s="2">
        <v>24.8</v>
      </c>
      <c r="F63">
        <v>911.73</v>
      </c>
      <c r="G63" s="2">
        <v>182.4</v>
      </c>
      <c r="H63">
        <v>14.37</v>
      </c>
      <c r="I63">
        <f t="shared" si="8"/>
        <v>714.96</v>
      </c>
      <c r="K63" s="2">
        <v>706.2</v>
      </c>
      <c r="L63" s="4">
        <v>44068</v>
      </c>
      <c r="T63" t="s">
        <v>17</v>
      </c>
      <c r="U63" s="2">
        <f>O71</f>
        <v>2794.9199999999996</v>
      </c>
    </row>
    <row r="64" spans="1:22" ht="15" thickBot="1" x14ac:dyDescent="0.35">
      <c r="A64" s="77" t="s">
        <v>198</v>
      </c>
      <c r="B64" s="78">
        <v>44075</v>
      </c>
      <c r="C64" s="77">
        <v>6</v>
      </c>
      <c r="D64" s="77" t="s">
        <v>141</v>
      </c>
      <c r="E64" s="77">
        <v>45.47</v>
      </c>
      <c r="F64" s="77">
        <v>1061.49</v>
      </c>
      <c r="G64" s="80">
        <v>212.4</v>
      </c>
      <c r="H64" s="77">
        <v>32.340000000000003</v>
      </c>
      <c r="I64" s="77">
        <f t="shared" si="8"/>
        <v>816.75</v>
      </c>
      <c r="J64" s="77"/>
      <c r="K64" s="80">
        <v>1706.2</v>
      </c>
      <c r="L64" s="85" t="s">
        <v>212</v>
      </c>
      <c r="M64" s="79"/>
      <c r="N64" s="77"/>
      <c r="O64" s="80">
        <f>E62+E63+E64+G62+G63+G64+H62+H63+H64</f>
        <v>733.15</v>
      </c>
      <c r="P64" s="77">
        <v>733.15</v>
      </c>
      <c r="Q64" s="82">
        <v>44102</v>
      </c>
      <c r="U64" s="8">
        <f>U61-U62-U63</f>
        <v>0</v>
      </c>
    </row>
    <row r="65" spans="1:22" x14ac:dyDescent="0.3">
      <c r="A65" t="s">
        <v>198</v>
      </c>
      <c r="B65" s="35">
        <v>44105</v>
      </c>
      <c r="C65">
        <v>7</v>
      </c>
      <c r="D65" t="s">
        <v>141</v>
      </c>
      <c r="E65" s="2">
        <v>28.25</v>
      </c>
      <c r="F65">
        <v>936.69</v>
      </c>
      <c r="G65" s="2">
        <v>187.2</v>
      </c>
      <c r="H65">
        <v>17.36</v>
      </c>
      <c r="I65">
        <f t="shared" si="8"/>
        <v>732.13</v>
      </c>
      <c r="K65" s="2">
        <f>506.2+706.2</f>
        <v>1212.4000000000001</v>
      </c>
      <c r="L65" s="85" t="s">
        <v>213</v>
      </c>
    </row>
    <row r="66" spans="1:22" x14ac:dyDescent="0.3">
      <c r="A66" t="s">
        <v>198</v>
      </c>
      <c r="B66" s="35">
        <v>44136</v>
      </c>
      <c r="C66">
        <v>8</v>
      </c>
      <c r="D66" t="s">
        <v>141</v>
      </c>
      <c r="E66" s="3">
        <v>28.25</v>
      </c>
      <c r="F66" s="3">
        <v>936.69</v>
      </c>
      <c r="G66" s="5">
        <v>187.4</v>
      </c>
      <c r="H66" s="3">
        <v>17.36</v>
      </c>
      <c r="I66">
        <f t="shared" si="8"/>
        <v>731.93000000000006</v>
      </c>
      <c r="K66" s="3">
        <v>467.05</v>
      </c>
      <c r="L66" s="16">
        <v>44144</v>
      </c>
      <c r="T66" t="s">
        <v>143</v>
      </c>
      <c r="U66" s="2">
        <f>Payments!G7</f>
        <v>14195.220000000001</v>
      </c>
    </row>
    <row r="67" spans="1:22" x14ac:dyDescent="0.3">
      <c r="A67" s="77" t="s">
        <v>198</v>
      </c>
      <c r="B67" s="78">
        <v>44166</v>
      </c>
      <c r="C67" s="77">
        <v>9</v>
      </c>
      <c r="D67" s="77" t="s">
        <v>141</v>
      </c>
      <c r="E67" s="81">
        <v>28.25</v>
      </c>
      <c r="F67" s="81">
        <v>936.69</v>
      </c>
      <c r="G67" s="73">
        <v>187.4</v>
      </c>
      <c r="H67" s="81">
        <v>17.36</v>
      </c>
      <c r="I67" s="77">
        <f t="shared" si="8"/>
        <v>731.93000000000006</v>
      </c>
      <c r="J67" s="77"/>
      <c r="K67" s="81">
        <v>467.02</v>
      </c>
      <c r="L67" s="16">
        <v>44167</v>
      </c>
      <c r="M67" s="79"/>
      <c r="N67" s="77"/>
      <c r="O67" s="73">
        <f>E65+E66+E67+G65+G66+G67+H65+H66+H67</f>
        <v>698.83</v>
      </c>
      <c r="P67" s="81">
        <v>698.83</v>
      </c>
      <c r="Q67" s="84">
        <v>44204</v>
      </c>
      <c r="T67" t="s">
        <v>215</v>
      </c>
      <c r="U67" s="2" t="e">
        <f>-Payments!#REF!-Payments!#REF!</f>
        <v>#REF!</v>
      </c>
    </row>
    <row r="68" spans="1:22" x14ac:dyDescent="0.3">
      <c r="A68" t="s">
        <v>198</v>
      </c>
      <c r="B68" s="35">
        <v>44197</v>
      </c>
      <c r="C68">
        <v>10</v>
      </c>
      <c r="D68" t="s">
        <v>141</v>
      </c>
      <c r="E68" s="3">
        <v>28.25</v>
      </c>
      <c r="F68" s="3">
        <v>936.69</v>
      </c>
      <c r="G68" s="5">
        <v>187.2</v>
      </c>
      <c r="H68" s="3">
        <v>17.36</v>
      </c>
      <c r="I68">
        <f t="shared" si="8"/>
        <v>732.13</v>
      </c>
      <c r="K68" s="3">
        <v>467.02</v>
      </c>
      <c r="L68" s="16">
        <v>44186</v>
      </c>
      <c r="O68" s="22"/>
      <c r="T68" t="s">
        <v>186</v>
      </c>
      <c r="U68" s="5">
        <v>0</v>
      </c>
    </row>
    <row r="69" spans="1:22" x14ac:dyDescent="0.3">
      <c r="A69" t="s">
        <v>198</v>
      </c>
      <c r="B69" s="35">
        <v>44228</v>
      </c>
      <c r="C69">
        <v>10</v>
      </c>
      <c r="D69" t="s">
        <v>141</v>
      </c>
      <c r="E69" s="3">
        <v>28.25</v>
      </c>
      <c r="F69" s="3">
        <v>936.69</v>
      </c>
      <c r="G69" s="5">
        <v>187.2</v>
      </c>
      <c r="H69" s="3">
        <v>17.36</v>
      </c>
      <c r="I69">
        <f t="shared" si="8"/>
        <v>732.13</v>
      </c>
      <c r="K69" s="3">
        <v>467.02</v>
      </c>
      <c r="L69" s="16">
        <v>44214</v>
      </c>
      <c r="O69" s="22"/>
      <c r="T69" t="s">
        <v>186</v>
      </c>
      <c r="U69" s="90">
        <f>P70</f>
        <v>698.42</v>
      </c>
    </row>
    <row r="70" spans="1:22" ht="15" thickBot="1" x14ac:dyDescent="0.35">
      <c r="A70" s="77" t="s">
        <v>198</v>
      </c>
      <c r="B70" s="78">
        <v>44256</v>
      </c>
      <c r="C70" s="77">
        <v>11</v>
      </c>
      <c r="D70" s="77" t="s">
        <v>141</v>
      </c>
      <c r="E70" s="81">
        <v>28.25</v>
      </c>
      <c r="F70" s="81">
        <v>936.69</v>
      </c>
      <c r="G70" s="73">
        <v>187.2</v>
      </c>
      <c r="H70" s="81">
        <v>17.36</v>
      </c>
      <c r="I70" s="77">
        <f t="shared" si="8"/>
        <v>732.13</v>
      </c>
      <c r="J70" s="77"/>
      <c r="K70" s="81">
        <v>466.62</v>
      </c>
      <c r="L70" s="16">
        <v>44235</v>
      </c>
      <c r="M70" s="79"/>
      <c r="N70" s="77"/>
      <c r="O70" s="88">
        <f>E68+E69+E70+G68+G69+G70+H68+H69+H70</f>
        <v>698.43</v>
      </c>
      <c r="P70" s="89">
        <v>698.42</v>
      </c>
      <c r="Q70" s="93">
        <v>44307</v>
      </c>
      <c r="U70" s="86" t="e">
        <f>U66+U68+U69+U67</f>
        <v>#REF!</v>
      </c>
      <c r="V70" s="2"/>
    </row>
    <row r="71" spans="1:22" x14ac:dyDescent="0.3">
      <c r="E71" s="80">
        <f>SUM(E59:E70)</f>
        <v>338.97</v>
      </c>
      <c r="F71" s="80">
        <f t="shared" ref="F71:I71" si="9">SUM(F59:F70)</f>
        <v>11240.280000000002</v>
      </c>
      <c r="G71" s="80">
        <f t="shared" si="9"/>
        <v>2247.6</v>
      </c>
      <c r="H71" s="80">
        <f t="shared" si="9"/>
        <v>208.35000000000002</v>
      </c>
      <c r="I71" s="80">
        <f t="shared" si="9"/>
        <v>8784.33</v>
      </c>
      <c r="K71" s="80">
        <f>SUM(K59:K70)</f>
        <v>8784.3300000000017</v>
      </c>
      <c r="O71" s="80">
        <f>SUM(O59:O70)</f>
        <v>2794.9199999999996</v>
      </c>
      <c r="P71" s="80">
        <f>SUM(P59:P70)</f>
        <v>2794.91</v>
      </c>
      <c r="Q71" s="2"/>
      <c r="T71" s="2"/>
    </row>
    <row r="72" spans="1:22" x14ac:dyDescent="0.3">
      <c r="T72" s="2"/>
      <c r="U72" s="91" t="e">
        <f>U61-U70</f>
        <v>#REF!</v>
      </c>
      <c r="V72" s="92"/>
    </row>
    <row r="73" spans="1:22" ht="15" thickBot="1" x14ac:dyDescent="0.35">
      <c r="K73" s="8">
        <f>I71-K71</f>
        <v>0</v>
      </c>
      <c r="L73" s="28"/>
      <c r="O73" s="2"/>
      <c r="P73" s="8">
        <f>O71-P71</f>
        <v>9.9999999997635314E-3</v>
      </c>
      <c r="T73" s="2"/>
      <c r="U73" s="3"/>
    </row>
    <row r="74" spans="1:22" x14ac:dyDescent="0.3">
      <c r="T74" s="2"/>
    </row>
    <row r="76" spans="1:22" x14ac:dyDescent="0.3">
      <c r="B76" s="25" t="s">
        <v>1</v>
      </c>
      <c r="C76" s="25" t="s">
        <v>133</v>
      </c>
      <c r="D76" s="25" t="s">
        <v>134</v>
      </c>
      <c r="E76" s="25" t="s">
        <v>146</v>
      </c>
      <c r="F76" s="25" t="s">
        <v>135</v>
      </c>
      <c r="G76" s="25" t="s">
        <v>136</v>
      </c>
      <c r="H76" s="25" t="s">
        <v>147</v>
      </c>
      <c r="I76" s="25" t="s">
        <v>137</v>
      </c>
      <c r="J76" s="1"/>
      <c r="K76" s="25" t="s">
        <v>142</v>
      </c>
      <c r="L76" s="25" t="s">
        <v>143</v>
      </c>
      <c r="M76" s="27"/>
      <c r="N76" s="1"/>
      <c r="O76" s="25" t="s">
        <v>148</v>
      </c>
      <c r="P76" s="1" t="s">
        <v>17</v>
      </c>
      <c r="Q76" s="1" t="s">
        <v>143</v>
      </c>
      <c r="T76" s="2"/>
    </row>
    <row r="77" spans="1:22" x14ac:dyDescent="0.3">
      <c r="A77" t="s">
        <v>221</v>
      </c>
      <c r="B77" s="35">
        <v>44287</v>
      </c>
      <c r="C77">
        <v>1</v>
      </c>
      <c r="D77" t="s">
        <v>141</v>
      </c>
      <c r="E77" s="2">
        <v>27.56</v>
      </c>
      <c r="F77">
        <v>936.69</v>
      </c>
      <c r="G77" s="2">
        <v>187.2</v>
      </c>
      <c r="H77">
        <v>16.760000000000002</v>
      </c>
      <c r="I77">
        <f>F77-G77-H77</f>
        <v>732.73</v>
      </c>
      <c r="K77" s="2">
        <v>732.13</v>
      </c>
      <c r="L77" s="4">
        <v>44353</v>
      </c>
    </row>
    <row r="78" spans="1:22" x14ac:dyDescent="0.3">
      <c r="A78" t="s">
        <v>221</v>
      </c>
      <c r="B78" s="35">
        <v>44317</v>
      </c>
      <c r="C78">
        <v>2</v>
      </c>
      <c r="D78" t="s">
        <v>141</v>
      </c>
      <c r="E78" s="2">
        <v>27.56</v>
      </c>
      <c r="F78">
        <v>936.69</v>
      </c>
      <c r="G78" s="2">
        <v>187.4</v>
      </c>
      <c r="H78">
        <v>16.760000000000002</v>
      </c>
      <c r="I78">
        <f t="shared" ref="I78:I88" si="10">F78-G78-H78</f>
        <v>732.53000000000009</v>
      </c>
      <c r="K78" s="2">
        <v>732.13</v>
      </c>
      <c r="L78" s="4">
        <v>44322</v>
      </c>
      <c r="T78" s="2"/>
    </row>
    <row r="79" spans="1:22" x14ac:dyDescent="0.3">
      <c r="A79" s="77" t="s">
        <v>221</v>
      </c>
      <c r="B79" s="78">
        <v>44348</v>
      </c>
      <c r="C79" s="77">
        <v>3</v>
      </c>
      <c r="D79" s="77" t="s">
        <v>141</v>
      </c>
      <c r="E79" s="80">
        <v>27.56</v>
      </c>
      <c r="F79" s="77">
        <v>936.69</v>
      </c>
      <c r="G79" s="80">
        <v>187.4</v>
      </c>
      <c r="H79" s="77">
        <v>16.760000000000002</v>
      </c>
      <c r="I79" s="77">
        <f t="shared" si="10"/>
        <v>732.53000000000009</v>
      </c>
      <c r="J79" s="77"/>
      <c r="K79" s="80">
        <v>732.13</v>
      </c>
      <c r="L79" s="82">
        <v>44353</v>
      </c>
      <c r="M79" s="79"/>
      <c r="N79" s="77"/>
      <c r="O79" s="73">
        <f>E77+E78+E79+G77+G78+G79+H77+H78+H79</f>
        <v>694.95999999999992</v>
      </c>
      <c r="P79" s="77">
        <v>694.96</v>
      </c>
      <c r="Q79" s="82">
        <v>44431</v>
      </c>
    </row>
    <row r="80" spans="1:22" x14ac:dyDescent="0.3">
      <c r="A80" t="s">
        <v>221</v>
      </c>
      <c r="B80" s="35">
        <v>44378</v>
      </c>
      <c r="C80">
        <v>4</v>
      </c>
      <c r="D80" t="s">
        <v>141</v>
      </c>
      <c r="E80" s="2">
        <v>27.56</v>
      </c>
      <c r="F80">
        <v>936.69</v>
      </c>
      <c r="G80" s="2">
        <v>187.2</v>
      </c>
      <c r="H80">
        <v>16.760000000000002</v>
      </c>
      <c r="I80">
        <f t="shared" si="10"/>
        <v>732.73</v>
      </c>
      <c r="K80" s="2">
        <v>732.13</v>
      </c>
      <c r="L80" s="4">
        <v>44383</v>
      </c>
    </row>
    <row r="81" spans="1:21" x14ac:dyDescent="0.3">
      <c r="A81" t="s">
        <v>221</v>
      </c>
      <c r="B81" s="35">
        <v>44409</v>
      </c>
      <c r="C81">
        <v>5</v>
      </c>
      <c r="D81" t="s">
        <v>141</v>
      </c>
      <c r="E81" s="2">
        <v>27.56</v>
      </c>
      <c r="F81">
        <v>936.69</v>
      </c>
      <c r="G81" s="2">
        <v>187.4</v>
      </c>
      <c r="H81">
        <v>16.760000000000002</v>
      </c>
      <c r="I81">
        <f t="shared" si="10"/>
        <v>732.53000000000009</v>
      </c>
      <c r="K81" s="5">
        <v>732.13</v>
      </c>
      <c r="L81" s="16">
        <v>44414</v>
      </c>
    </row>
    <row r="82" spans="1:21" x14ac:dyDescent="0.3">
      <c r="A82" s="77" t="s">
        <v>221</v>
      </c>
      <c r="B82" s="78">
        <v>44440</v>
      </c>
      <c r="C82" s="77">
        <v>6</v>
      </c>
      <c r="D82" s="77" t="s">
        <v>141</v>
      </c>
      <c r="E82" s="77">
        <v>27.56</v>
      </c>
      <c r="F82" s="77">
        <v>936.69</v>
      </c>
      <c r="G82" s="80">
        <v>187.4</v>
      </c>
      <c r="H82" s="77">
        <v>16.760000000000002</v>
      </c>
      <c r="I82" s="77">
        <f t="shared" si="10"/>
        <v>732.53000000000009</v>
      </c>
      <c r="J82" s="77"/>
      <c r="K82" s="80">
        <v>732.13</v>
      </c>
      <c r="L82" s="16">
        <v>44445</v>
      </c>
      <c r="M82" s="79"/>
      <c r="N82" s="77"/>
      <c r="O82" s="80">
        <f>E80+E81+E82+G80+G81+G82+H80+H81+H82</f>
        <v>694.95999999999992</v>
      </c>
      <c r="P82" s="77">
        <v>694.96</v>
      </c>
      <c r="Q82" s="82">
        <v>44490</v>
      </c>
    </row>
    <row r="83" spans="1:21" x14ac:dyDescent="0.3">
      <c r="A83" t="s">
        <v>221</v>
      </c>
      <c r="B83" s="35">
        <v>44470</v>
      </c>
      <c r="C83">
        <v>7</v>
      </c>
      <c r="D83" t="s">
        <v>141</v>
      </c>
      <c r="E83" s="2">
        <v>27.56</v>
      </c>
      <c r="F83">
        <v>936.69</v>
      </c>
      <c r="G83" s="2">
        <v>187.4</v>
      </c>
      <c r="H83">
        <v>16.760000000000002</v>
      </c>
      <c r="I83">
        <f t="shared" si="10"/>
        <v>732.53000000000009</v>
      </c>
      <c r="K83" s="2">
        <v>732.13</v>
      </c>
      <c r="L83" s="16">
        <v>44475</v>
      </c>
    </row>
    <row r="84" spans="1:21" x14ac:dyDescent="0.3">
      <c r="A84" t="s">
        <v>221</v>
      </c>
      <c r="B84" s="35">
        <v>44501</v>
      </c>
      <c r="C84">
        <v>8</v>
      </c>
      <c r="D84" t="s">
        <v>141</v>
      </c>
      <c r="E84" s="3">
        <v>27.56</v>
      </c>
      <c r="F84" s="3">
        <v>936.69</v>
      </c>
      <c r="G84" s="5">
        <v>187.4</v>
      </c>
      <c r="H84" s="3">
        <v>16.760000000000002</v>
      </c>
      <c r="I84">
        <f t="shared" si="10"/>
        <v>732.53000000000009</v>
      </c>
      <c r="K84" s="3">
        <v>732.13</v>
      </c>
      <c r="L84" s="16">
        <v>44508</v>
      </c>
    </row>
    <row r="85" spans="1:21" x14ac:dyDescent="0.3">
      <c r="A85" s="77" t="s">
        <v>221</v>
      </c>
      <c r="B85" s="78">
        <v>44531</v>
      </c>
      <c r="C85" s="77">
        <v>9</v>
      </c>
      <c r="D85" s="77" t="s">
        <v>141</v>
      </c>
      <c r="E85" s="81">
        <v>27.56</v>
      </c>
      <c r="F85" s="81">
        <v>936.69</v>
      </c>
      <c r="G85" s="73">
        <v>187.4</v>
      </c>
      <c r="H85" s="81">
        <v>16.760000000000002</v>
      </c>
      <c r="I85" s="77">
        <f t="shared" si="10"/>
        <v>732.53000000000009</v>
      </c>
      <c r="J85" s="77"/>
      <c r="K85" s="81">
        <v>732.13</v>
      </c>
      <c r="L85" s="84">
        <v>44536</v>
      </c>
      <c r="M85" s="79"/>
      <c r="N85" s="77"/>
      <c r="O85" s="73">
        <f>E83+E84+E85+G83+G84+G85+H83+H84+H85</f>
        <v>695.16</v>
      </c>
      <c r="P85" s="81">
        <v>695.16</v>
      </c>
      <c r="Q85" s="84">
        <v>44915</v>
      </c>
    </row>
    <row r="86" spans="1:21" x14ac:dyDescent="0.3">
      <c r="A86" t="s">
        <v>221</v>
      </c>
      <c r="B86" s="35">
        <v>44562</v>
      </c>
      <c r="C86">
        <v>10</v>
      </c>
      <c r="D86" t="s">
        <v>141</v>
      </c>
      <c r="E86" s="3">
        <v>27.56</v>
      </c>
      <c r="F86" s="3">
        <v>936.69</v>
      </c>
      <c r="G86" s="5">
        <v>187.2</v>
      </c>
      <c r="H86" s="3">
        <v>16.760000000000002</v>
      </c>
      <c r="I86">
        <f t="shared" si="10"/>
        <v>732.73</v>
      </c>
      <c r="K86" s="3">
        <v>732.13</v>
      </c>
      <c r="L86" s="16">
        <v>44567</v>
      </c>
      <c r="O86" s="22"/>
    </row>
    <row r="87" spans="1:21" x14ac:dyDescent="0.3">
      <c r="A87" t="s">
        <v>221</v>
      </c>
      <c r="B87" s="35">
        <v>44593</v>
      </c>
      <c r="C87">
        <v>10</v>
      </c>
      <c r="D87" t="s">
        <v>141</v>
      </c>
      <c r="E87" s="3">
        <v>27.56</v>
      </c>
      <c r="F87" s="3">
        <v>936.69</v>
      </c>
      <c r="G87" s="5">
        <v>187.4</v>
      </c>
      <c r="H87" s="3">
        <v>16.760000000000002</v>
      </c>
      <c r="I87">
        <f t="shared" si="10"/>
        <v>732.53000000000009</v>
      </c>
      <c r="K87" s="3">
        <v>732.13</v>
      </c>
      <c r="L87" s="16">
        <v>44599</v>
      </c>
      <c r="O87" s="22"/>
      <c r="U87" s="2"/>
    </row>
    <row r="88" spans="1:21" x14ac:dyDescent="0.3">
      <c r="A88" s="77" t="s">
        <v>221</v>
      </c>
      <c r="B88" s="78">
        <v>44621</v>
      </c>
      <c r="C88" s="77">
        <v>11</v>
      </c>
      <c r="D88" s="77" t="s">
        <v>141</v>
      </c>
      <c r="E88" s="81">
        <v>27.56</v>
      </c>
      <c r="F88" s="81">
        <v>936.69</v>
      </c>
      <c r="G88" s="73">
        <v>187.4</v>
      </c>
      <c r="H88" s="81">
        <v>16.760000000000002</v>
      </c>
      <c r="I88" s="77">
        <f t="shared" si="10"/>
        <v>732.53000000000009</v>
      </c>
      <c r="J88" s="77"/>
      <c r="K88" s="81">
        <v>732.13</v>
      </c>
      <c r="L88" s="84">
        <v>44627</v>
      </c>
      <c r="M88" s="79"/>
      <c r="N88" s="77"/>
      <c r="O88" s="73">
        <f>E86+E87+E88+G86+G87+G88+H86+H87+H88</f>
        <v>694.95999999999992</v>
      </c>
      <c r="P88" s="81">
        <v>694.96</v>
      </c>
      <c r="Q88" s="81" t="s">
        <v>226</v>
      </c>
    </row>
    <row r="89" spans="1:21" x14ac:dyDescent="0.3">
      <c r="E89" s="80">
        <f>SUM(E77:E88)</f>
        <v>330.71999999999997</v>
      </c>
      <c r="F89" s="80">
        <f t="shared" ref="F89:I89" si="11">SUM(F77:F88)</f>
        <v>11240.280000000004</v>
      </c>
      <c r="G89" s="80">
        <f t="shared" si="11"/>
        <v>2248.2000000000003</v>
      </c>
      <c r="H89" s="80">
        <f t="shared" si="11"/>
        <v>201.11999999999998</v>
      </c>
      <c r="I89" s="80">
        <f t="shared" si="11"/>
        <v>8790.9599999999991</v>
      </c>
      <c r="K89" s="80">
        <f>SUM(K77:K88)</f>
        <v>8785.56</v>
      </c>
      <c r="O89" s="80">
        <f>SUM(O77:O88)</f>
        <v>2780.04</v>
      </c>
      <c r="P89" s="80">
        <f>SUM(P77:P88)</f>
        <v>2780.04</v>
      </c>
      <c r="Q89" s="2"/>
    </row>
    <row r="91" spans="1:21" ht="15" thickBot="1" x14ac:dyDescent="0.35">
      <c r="F91" s="2">
        <f>F89+E89</f>
        <v>11571.000000000004</v>
      </c>
      <c r="K91" s="8">
        <f>I89-K89</f>
        <v>5.3999999999996362</v>
      </c>
      <c r="L91" s="28"/>
      <c r="O91" s="2"/>
      <c r="P91" s="8">
        <f>O89-P89</f>
        <v>0</v>
      </c>
    </row>
    <row r="94" spans="1:21" x14ac:dyDescent="0.3">
      <c r="B94" s="25" t="s">
        <v>1</v>
      </c>
      <c r="C94" s="25" t="s">
        <v>133</v>
      </c>
      <c r="D94" s="25" t="s">
        <v>134</v>
      </c>
      <c r="E94" s="25" t="s">
        <v>146</v>
      </c>
      <c r="F94" s="25" t="s">
        <v>135</v>
      </c>
      <c r="G94" s="25" t="s">
        <v>136</v>
      </c>
      <c r="H94" s="25" t="s">
        <v>147</v>
      </c>
      <c r="I94" s="25" t="s">
        <v>137</v>
      </c>
      <c r="J94" s="1"/>
      <c r="K94" s="25" t="s">
        <v>142</v>
      </c>
      <c r="L94" s="25" t="s">
        <v>143</v>
      </c>
      <c r="M94" s="27"/>
      <c r="N94" s="1"/>
      <c r="O94" s="25" t="s">
        <v>148</v>
      </c>
      <c r="P94" s="1" t="s">
        <v>17</v>
      </c>
      <c r="Q94" s="1" t="s">
        <v>143</v>
      </c>
    </row>
    <row r="95" spans="1:21" x14ac:dyDescent="0.3">
      <c r="A95" t="s">
        <v>225</v>
      </c>
      <c r="B95" s="35">
        <v>44652</v>
      </c>
      <c r="C95">
        <v>1</v>
      </c>
      <c r="D95" t="s">
        <v>141</v>
      </c>
      <c r="E95" s="2">
        <v>26.89</v>
      </c>
      <c r="F95">
        <v>936.69</v>
      </c>
      <c r="G95" s="2">
        <v>187.2</v>
      </c>
      <c r="H95">
        <v>15.06</v>
      </c>
      <c r="I95">
        <f>F95-G95-H95</f>
        <v>734.43000000000006</v>
      </c>
      <c r="K95" s="2">
        <v>732.13</v>
      </c>
      <c r="L95" s="4">
        <v>44657</v>
      </c>
    </row>
    <row r="96" spans="1:21" x14ac:dyDescent="0.3">
      <c r="A96" t="s">
        <v>225</v>
      </c>
      <c r="B96" s="35">
        <v>44682</v>
      </c>
      <c r="C96">
        <v>2</v>
      </c>
      <c r="D96" t="s">
        <v>141</v>
      </c>
      <c r="E96" s="2">
        <v>26.89</v>
      </c>
      <c r="F96">
        <v>936.69</v>
      </c>
      <c r="G96" s="2">
        <v>187.4</v>
      </c>
      <c r="H96">
        <v>15.06</v>
      </c>
      <c r="I96">
        <f t="shared" ref="I96:I108" si="12">F96-G96-H96</f>
        <v>734.23000000000013</v>
      </c>
      <c r="K96" s="2">
        <v>732.13</v>
      </c>
      <c r="L96" s="4">
        <v>44687</v>
      </c>
      <c r="U96" s="2"/>
    </row>
    <row r="97" spans="1:21" x14ac:dyDescent="0.3">
      <c r="B97" s="35"/>
      <c r="E97" s="2"/>
      <c r="G97" s="2"/>
      <c r="K97" s="2">
        <v>5.4</v>
      </c>
      <c r="L97" s="4">
        <v>44690</v>
      </c>
      <c r="U97" s="2"/>
    </row>
    <row r="98" spans="1:21" x14ac:dyDescent="0.3">
      <c r="A98" s="77" t="s">
        <v>225</v>
      </c>
      <c r="B98" s="78">
        <v>44713</v>
      </c>
      <c r="C98" s="77">
        <v>3</v>
      </c>
      <c r="D98" s="77" t="s">
        <v>141</v>
      </c>
      <c r="E98" s="80">
        <v>26.89</v>
      </c>
      <c r="F98" s="77">
        <v>936.69</v>
      </c>
      <c r="G98" s="80">
        <v>187.4</v>
      </c>
      <c r="H98" s="77">
        <v>15.06</v>
      </c>
      <c r="I98" s="77">
        <f t="shared" si="12"/>
        <v>734.23000000000013</v>
      </c>
      <c r="J98" s="77"/>
      <c r="K98" s="80">
        <v>732.13</v>
      </c>
      <c r="L98" s="82">
        <v>44718</v>
      </c>
      <c r="M98" s="79"/>
      <c r="N98" s="77"/>
      <c r="O98" s="73">
        <f>E95+E96+E98+G95+G96+G98+H95+H96+H98</f>
        <v>687.8499999999998</v>
      </c>
      <c r="P98" s="77">
        <v>694.96</v>
      </c>
      <c r="Q98" s="82">
        <v>44795</v>
      </c>
      <c r="U98" s="2"/>
    </row>
    <row r="99" spans="1:21" x14ac:dyDescent="0.3">
      <c r="A99" t="s">
        <v>225</v>
      </c>
      <c r="B99" s="35">
        <v>44743</v>
      </c>
      <c r="C99">
        <v>4</v>
      </c>
      <c r="D99" t="s">
        <v>141</v>
      </c>
      <c r="E99" s="2">
        <v>26.89</v>
      </c>
      <c r="F99">
        <v>936.69</v>
      </c>
      <c r="G99" s="2">
        <v>187.2</v>
      </c>
      <c r="H99">
        <v>15.06</v>
      </c>
      <c r="I99">
        <f t="shared" si="12"/>
        <v>734.43000000000006</v>
      </c>
      <c r="K99" s="2">
        <v>732.13</v>
      </c>
      <c r="L99" s="4">
        <v>44748</v>
      </c>
    </row>
    <row r="100" spans="1:21" x14ac:dyDescent="0.3">
      <c r="A100" t="s">
        <v>225</v>
      </c>
      <c r="B100" s="35">
        <v>44774</v>
      </c>
      <c r="C100">
        <v>5</v>
      </c>
      <c r="D100" t="s">
        <v>141</v>
      </c>
      <c r="E100" s="2">
        <v>26.89</v>
      </c>
      <c r="F100">
        <v>936.69</v>
      </c>
      <c r="G100" s="2">
        <v>187.4</v>
      </c>
      <c r="H100">
        <v>15.06</v>
      </c>
      <c r="I100">
        <f t="shared" si="12"/>
        <v>734.23000000000013</v>
      </c>
      <c r="K100" s="5">
        <v>732.13</v>
      </c>
      <c r="L100" s="16">
        <v>44779</v>
      </c>
    </row>
    <row r="101" spans="1:21" x14ac:dyDescent="0.3">
      <c r="A101" s="77" t="s">
        <v>225</v>
      </c>
      <c r="B101" s="78">
        <v>44805</v>
      </c>
      <c r="C101" s="77">
        <v>6</v>
      </c>
      <c r="D101" s="77" t="s">
        <v>141</v>
      </c>
      <c r="E101" s="77">
        <v>26.89</v>
      </c>
      <c r="F101" s="77">
        <v>936.69</v>
      </c>
      <c r="G101" s="80">
        <v>187.4</v>
      </c>
      <c r="H101" s="77">
        <v>15.06</v>
      </c>
      <c r="I101" s="77">
        <f t="shared" si="12"/>
        <v>734.23000000000013</v>
      </c>
      <c r="J101" s="77"/>
      <c r="K101" s="80">
        <v>732.13</v>
      </c>
      <c r="L101" s="84">
        <v>44810</v>
      </c>
      <c r="M101" s="79"/>
      <c r="N101" s="77"/>
      <c r="O101" s="80">
        <f>E99+E100+E101+G99+G100+G101+H99+H100+H101</f>
        <v>687.8499999999998</v>
      </c>
      <c r="P101" s="81">
        <v>680.74</v>
      </c>
      <c r="Q101" s="84">
        <v>44848</v>
      </c>
    </row>
    <row r="102" spans="1:21" x14ac:dyDescent="0.3">
      <c r="A102" t="s">
        <v>225</v>
      </c>
      <c r="B102" s="35">
        <v>44835</v>
      </c>
      <c r="C102">
        <v>7</v>
      </c>
      <c r="D102" t="s">
        <v>141</v>
      </c>
      <c r="E102" s="2">
        <v>26.89</v>
      </c>
      <c r="F102">
        <v>936.69</v>
      </c>
      <c r="G102" s="2">
        <v>187.5</v>
      </c>
      <c r="H102">
        <v>15.06</v>
      </c>
      <c r="I102">
        <f t="shared" si="12"/>
        <v>734.13000000000011</v>
      </c>
      <c r="K102" s="5">
        <v>732.13</v>
      </c>
      <c r="L102" s="16">
        <v>44840</v>
      </c>
    </row>
    <row r="103" spans="1:21" x14ac:dyDescent="0.3">
      <c r="A103" t="s">
        <v>225</v>
      </c>
      <c r="B103" s="35">
        <v>44866</v>
      </c>
      <c r="C103">
        <v>8</v>
      </c>
      <c r="D103" t="s">
        <v>141</v>
      </c>
      <c r="E103" s="3">
        <v>160.46</v>
      </c>
      <c r="F103" s="3">
        <v>1824.16</v>
      </c>
      <c r="G103" s="5">
        <v>364.8</v>
      </c>
      <c r="H103" s="3">
        <v>132.65</v>
      </c>
      <c r="I103">
        <f t="shared" si="12"/>
        <v>1326.71</v>
      </c>
      <c r="K103" s="3">
        <v>732.13</v>
      </c>
      <c r="L103" s="16">
        <v>44872</v>
      </c>
    </row>
    <row r="104" spans="1:21" x14ac:dyDescent="0.3">
      <c r="B104" s="35"/>
      <c r="E104" s="3"/>
      <c r="F104" s="3"/>
      <c r="G104" s="5"/>
      <c r="H104" s="3"/>
      <c r="K104" s="3">
        <v>594.58000000000004</v>
      </c>
      <c r="L104" s="16">
        <v>44869</v>
      </c>
    </row>
    <row r="105" spans="1:21" x14ac:dyDescent="0.3">
      <c r="A105" s="77" t="s">
        <v>225</v>
      </c>
      <c r="B105" s="78">
        <v>44896</v>
      </c>
      <c r="C105" s="77">
        <v>9</v>
      </c>
      <c r="D105" s="77" t="s">
        <v>141</v>
      </c>
      <c r="E105" s="81">
        <v>26.89</v>
      </c>
      <c r="F105" s="81">
        <v>1022.67</v>
      </c>
      <c r="G105" s="73">
        <v>204.6</v>
      </c>
      <c r="H105" s="81">
        <v>26.46</v>
      </c>
      <c r="I105" s="77">
        <f t="shared" si="12"/>
        <v>791.6099999999999</v>
      </c>
      <c r="J105" s="77"/>
      <c r="K105" s="81">
        <v>732.13</v>
      </c>
      <c r="L105" s="84">
        <v>44901</v>
      </c>
      <c r="M105" s="79"/>
      <c r="N105" s="77"/>
      <c r="O105" s="73">
        <f>E102+E103+E105+G102+G103+G105+H102+H103+H105</f>
        <v>1145.31</v>
      </c>
      <c r="P105" s="81">
        <v>1145.31</v>
      </c>
      <c r="Q105" s="84">
        <v>44946</v>
      </c>
    </row>
    <row r="106" spans="1:21" x14ac:dyDescent="0.3">
      <c r="A106" t="s">
        <v>225</v>
      </c>
      <c r="B106" s="35">
        <v>44927</v>
      </c>
      <c r="C106">
        <v>10</v>
      </c>
      <c r="D106" t="s">
        <v>141</v>
      </c>
      <c r="E106" s="3">
        <v>26.89</v>
      </c>
      <c r="F106" s="3">
        <v>1022.67</v>
      </c>
      <c r="G106" s="5">
        <v>204.6</v>
      </c>
      <c r="H106" s="3">
        <v>26.46</v>
      </c>
      <c r="I106">
        <f t="shared" si="12"/>
        <v>791.6099999999999</v>
      </c>
      <c r="K106" s="3">
        <v>732.13</v>
      </c>
      <c r="L106" s="16">
        <v>44932</v>
      </c>
      <c r="O106" s="22"/>
    </row>
    <row r="107" spans="1:21" x14ac:dyDescent="0.3">
      <c r="A107" t="s">
        <v>225</v>
      </c>
      <c r="B107" s="35">
        <v>44958</v>
      </c>
      <c r="C107">
        <v>10</v>
      </c>
      <c r="D107" t="s">
        <v>141</v>
      </c>
      <c r="E107" s="3">
        <v>26.89</v>
      </c>
      <c r="F107" s="3">
        <v>1022.67</v>
      </c>
      <c r="G107" s="5">
        <v>204.6</v>
      </c>
      <c r="H107" s="3">
        <v>26.46</v>
      </c>
      <c r="I107">
        <f t="shared" si="12"/>
        <v>791.6099999999999</v>
      </c>
      <c r="K107" s="3">
        <v>732.13</v>
      </c>
      <c r="L107" s="16">
        <v>44963</v>
      </c>
      <c r="O107" s="22"/>
    </row>
    <row r="108" spans="1:21" x14ac:dyDescent="0.3">
      <c r="A108" t="s">
        <v>225</v>
      </c>
      <c r="B108" s="35">
        <v>44986</v>
      </c>
      <c r="C108">
        <v>11</v>
      </c>
      <c r="D108" t="s">
        <v>141</v>
      </c>
      <c r="E108" s="3">
        <v>26.89</v>
      </c>
      <c r="F108" s="3">
        <v>1022.67</v>
      </c>
      <c r="G108" s="5">
        <v>204.4</v>
      </c>
      <c r="H108" s="3">
        <v>26.46</v>
      </c>
      <c r="I108">
        <f t="shared" si="12"/>
        <v>791.81</v>
      </c>
      <c r="K108" s="3">
        <v>732.13</v>
      </c>
      <c r="L108" s="16">
        <v>44991</v>
      </c>
      <c r="O108" s="5">
        <f>E106+E107+E108+G106+G107+G108+H106+H107+H108</f>
        <v>773.65000000000009</v>
      </c>
      <c r="P108" s="3">
        <v>773.65</v>
      </c>
      <c r="Q108" s="16">
        <v>44977</v>
      </c>
    </row>
    <row r="109" spans="1:21" x14ac:dyDescent="0.3">
      <c r="B109" s="35"/>
      <c r="E109" s="3"/>
      <c r="F109" s="3"/>
      <c r="G109" s="5"/>
      <c r="H109" s="3"/>
      <c r="K109" s="3">
        <v>247.72</v>
      </c>
      <c r="L109" s="16">
        <v>44977</v>
      </c>
      <c r="O109" s="98"/>
      <c r="P109" s="99"/>
      <c r="Q109" s="22"/>
    </row>
    <row r="110" spans="1:21" x14ac:dyDescent="0.3">
      <c r="E110" s="7">
        <f>SUM(E95:E109)</f>
        <v>456.24999999999989</v>
      </c>
      <c r="F110" s="7">
        <f>SUM(F95:F109)</f>
        <v>12471.670000000002</v>
      </c>
      <c r="G110" s="7">
        <f>SUM(G95:G109)</f>
        <v>2494.5</v>
      </c>
      <c r="H110" s="7">
        <f>SUM(H95:H109)</f>
        <v>343.90999999999991</v>
      </c>
      <c r="I110" s="7">
        <f>SUM(I95:I109)</f>
        <v>9633.26</v>
      </c>
      <c r="K110" s="7">
        <f>SUM(K95:K109)</f>
        <v>9633.2599999999984</v>
      </c>
      <c r="O110" s="7">
        <f>SUM(O95:O109)</f>
        <v>3294.6599999999994</v>
      </c>
      <c r="P110" s="7">
        <f>SUM(P95:P109)</f>
        <v>3294.6600000000003</v>
      </c>
      <c r="Q110" s="2"/>
    </row>
    <row r="112" spans="1:21" ht="15" thickBot="1" x14ac:dyDescent="0.35">
      <c r="F112" s="2">
        <f>F110+E110</f>
        <v>12927.920000000002</v>
      </c>
      <c r="K112" s="8">
        <f>I110-K110</f>
        <v>0</v>
      </c>
      <c r="L112" s="28"/>
      <c r="O112" s="2"/>
      <c r="P112" s="8">
        <f>O110-P110</f>
        <v>0</v>
      </c>
    </row>
    <row r="115" spans="1:20" x14ac:dyDescent="0.3">
      <c r="B115" s="25" t="s">
        <v>1</v>
      </c>
      <c r="C115" s="25" t="s">
        <v>133</v>
      </c>
      <c r="D115" s="25" t="s">
        <v>134</v>
      </c>
      <c r="E115" s="25" t="s">
        <v>146</v>
      </c>
      <c r="F115" s="25" t="s">
        <v>135</v>
      </c>
      <c r="G115" s="25" t="s">
        <v>136</v>
      </c>
      <c r="H115" s="25" t="s">
        <v>147</v>
      </c>
      <c r="I115" s="25" t="s">
        <v>137</v>
      </c>
      <c r="J115" s="1"/>
      <c r="K115" s="25" t="s">
        <v>142</v>
      </c>
      <c r="L115" s="25" t="s">
        <v>143</v>
      </c>
      <c r="M115" s="27"/>
      <c r="N115" s="1"/>
      <c r="O115" s="25" t="s">
        <v>148</v>
      </c>
      <c r="P115" s="1" t="s">
        <v>17</v>
      </c>
      <c r="Q115" s="1" t="s">
        <v>143</v>
      </c>
    </row>
    <row r="116" spans="1:20" x14ac:dyDescent="0.3">
      <c r="A116" t="s">
        <v>231</v>
      </c>
      <c r="B116" s="35">
        <v>45017</v>
      </c>
      <c r="C116">
        <v>1</v>
      </c>
      <c r="D116" t="s">
        <v>141</v>
      </c>
      <c r="E116" s="2">
        <v>36.520000000000003</v>
      </c>
      <c r="F116">
        <v>1022.67</v>
      </c>
      <c r="G116" s="2">
        <v>204.4</v>
      </c>
      <c r="H116" s="2">
        <v>0</v>
      </c>
      <c r="I116">
        <f>F116-G116-H116</f>
        <v>818.27</v>
      </c>
      <c r="K116" s="2">
        <v>732.13</v>
      </c>
      <c r="L116" s="4">
        <v>45022</v>
      </c>
      <c r="T116" s="2"/>
    </row>
    <row r="117" spans="1:20" x14ac:dyDescent="0.3">
      <c r="A117" t="s">
        <v>231</v>
      </c>
      <c r="B117" s="35">
        <v>45047</v>
      </c>
      <c r="C117">
        <v>2</v>
      </c>
      <c r="D117" t="s">
        <v>141</v>
      </c>
      <c r="E117" s="2">
        <v>36.520000000000003</v>
      </c>
      <c r="F117">
        <v>1022.67</v>
      </c>
      <c r="G117" s="2">
        <v>204.6</v>
      </c>
      <c r="H117" s="2">
        <v>0</v>
      </c>
      <c r="I117">
        <f t="shared" ref="I117" si="13">F117-G117-H117</f>
        <v>818.06999999999994</v>
      </c>
      <c r="K117" s="2">
        <v>732.13</v>
      </c>
      <c r="L117" s="4">
        <v>45055</v>
      </c>
    </row>
    <row r="118" spans="1:20" s="77" customFormat="1" x14ac:dyDescent="0.3">
      <c r="A118" s="77" t="s">
        <v>231</v>
      </c>
      <c r="B118" s="78">
        <v>45078</v>
      </c>
      <c r="C118" s="77">
        <v>3</v>
      </c>
      <c r="D118" s="77" t="s">
        <v>141</v>
      </c>
      <c r="E118" s="80">
        <v>36.520000000000003</v>
      </c>
      <c r="F118" s="77">
        <v>1022.67</v>
      </c>
      <c r="G118" s="80">
        <v>204.6</v>
      </c>
      <c r="H118" s="80">
        <v>0</v>
      </c>
      <c r="I118" s="77">
        <f t="shared" ref="I118:I123" si="14">F118-G118-H118</f>
        <v>818.06999999999994</v>
      </c>
      <c r="K118" s="80">
        <v>732.13</v>
      </c>
      <c r="L118" s="82">
        <v>45083</v>
      </c>
      <c r="M118" s="79"/>
      <c r="O118" s="73">
        <f>E116+E117+E118+G116+G117+G118+H116+H117+H118</f>
        <v>723.16000000000008</v>
      </c>
      <c r="P118" s="81">
        <v>723.16</v>
      </c>
      <c r="Q118" s="84">
        <v>45198</v>
      </c>
      <c r="S118" s="80"/>
    </row>
    <row r="119" spans="1:20" x14ac:dyDescent="0.3">
      <c r="A119" t="s">
        <v>231</v>
      </c>
      <c r="B119" s="35">
        <v>45108</v>
      </c>
      <c r="C119">
        <v>4</v>
      </c>
      <c r="D119" t="s">
        <v>141</v>
      </c>
      <c r="E119" s="2">
        <v>36.520000000000003</v>
      </c>
      <c r="F119">
        <v>1022.67</v>
      </c>
      <c r="G119" s="2">
        <v>204.4</v>
      </c>
      <c r="H119" s="2">
        <v>0</v>
      </c>
      <c r="I119">
        <f t="shared" si="14"/>
        <v>818.27</v>
      </c>
      <c r="K119" s="2">
        <v>732.13</v>
      </c>
      <c r="L119" s="4">
        <v>45113</v>
      </c>
      <c r="S119" s="2"/>
    </row>
    <row r="120" spans="1:20" x14ac:dyDescent="0.3">
      <c r="A120" t="s">
        <v>231</v>
      </c>
      <c r="B120" s="35">
        <v>45139</v>
      </c>
      <c r="C120">
        <v>5</v>
      </c>
      <c r="D120" t="s">
        <v>141</v>
      </c>
      <c r="E120" s="2">
        <v>36.520000000000003</v>
      </c>
      <c r="F120">
        <v>1022.67</v>
      </c>
      <c r="G120" s="2">
        <v>204.6</v>
      </c>
      <c r="H120" s="2">
        <v>0</v>
      </c>
      <c r="I120">
        <f t="shared" si="14"/>
        <v>818.06999999999994</v>
      </c>
      <c r="K120" s="5">
        <v>732.13</v>
      </c>
      <c r="L120" s="16">
        <v>45145</v>
      </c>
      <c r="S120" s="2"/>
    </row>
    <row r="121" spans="1:20" s="77" customFormat="1" x14ac:dyDescent="0.3">
      <c r="A121" s="77" t="s">
        <v>231</v>
      </c>
      <c r="B121" s="78">
        <v>45170</v>
      </c>
      <c r="C121" s="77">
        <v>6</v>
      </c>
      <c r="D121" s="77" t="s">
        <v>141</v>
      </c>
      <c r="E121" s="80">
        <v>36.520000000000003</v>
      </c>
      <c r="F121" s="77">
        <v>1022.67</v>
      </c>
      <c r="G121" s="80">
        <v>204.6</v>
      </c>
      <c r="H121" s="80">
        <v>0</v>
      </c>
      <c r="I121" s="77">
        <f t="shared" si="14"/>
        <v>818.06999999999994</v>
      </c>
      <c r="K121" s="73">
        <v>732.13</v>
      </c>
      <c r="L121" s="84">
        <v>45175</v>
      </c>
      <c r="M121" s="79"/>
      <c r="O121" s="80">
        <f>E119+E120+E121+G119+G120+G121+H119+H120+H121</f>
        <v>723.16000000000008</v>
      </c>
      <c r="P121" s="81">
        <v>723.16</v>
      </c>
      <c r="Q121" s="84">
        <v>45198</v>
      </c>
      <c r="S121" s="80"/>
    </row>
    <row r="122" spans="1:20" x14ac:dyDescent="0.3">
      <c r="A122" t="s">
        <v>231</v>
      </c>
      <c r="B122" s="35">
        <v>45200</v>
      </c>
      <c r="C122">
        <v>7</v>
      </c>
      <c r="D122" t="s">
        <v>141</v>
      </c>
      <c r="E122" s="2">
        <v>36.520000000000003</v>
      </c>
      <c r="F122">
        <v>1022.67</v>
      </c>
      <c r="G122" s="2">
        <v>204.4</v>
      </c>
      <c r="H122" s="2">
        <v>0</v>
      </c>
      <c r="I122">
        <f t="shared" si="14"/>
        <v>818.27</v>
      </c>
      <c r="K122" s="5">
        <v>732.13</v>
      </c>
      <c r="L122" s="16">
        <v>45205</v>
      </c>
      <c r="S122" s="2"/>
    </row>
    <row r="123" spans="1:20" x14ac:dyDescent="0.3">
      <c r="A123" t="s">
        <v>231</v>
      </c>
      <c r="B123" s="35">
        <v>45231</v>
      </c>
      <c r="C123">
        <v>8</v>
      </c>
      <c r="D123" t="s">
        <v>141</v>
      </c>
      <c r="E123" s="3">
        <v>36.520000000000003</v>
      </c>
      <c r="F123" s="3">
        <v>1022.67</v>
      </c>
      <c r="G123" s="5">
        <v>204.6</v>
      </c>
      <c r="H123" s="2">
        <v>0</v>
      </c>
      <c r="I123">
        <f t="shared" si="14"/>
        <v>818.06999999999994</v>
      </c>
      <c r="K123" s="3">
        <v>732.13</v>
      </c>
      <c r="L123" s="16">
        <v>45236</v>
      </c>
      <c r="S123" s="2"/>
    </row>
    <row r="124" spans="1:20" s="77" customFormat="1" x14ac:dyDescent="0.3">
      <c r="A124" s="77" t="s">
        <v>231</v>
      </c>
      <c r="B124" s="78">
        <v>45261</v>
      </c>
      <c r="C124" s="77">
        <v>9</v>
      </c>
      <c r="D124" s="77" t="s">
        <v>141</v>
      </c>
      <c r="E124" s="81">
        <v>122.64</v>
      </c>
      <c r="F124" s="81">
        <v>1646.67</v>
      </c>
      <c r="G124" s="73">
        <v>329.4</v>
      </c>
      <c r="H124" s="80">
        <v>71.84</v>
      </c>
      <c r="I124" s="77">
        <f t="shared" ref="I124:I127" si="15">F124-G124-H124</f>
        <v>1245.43</v>
      </c>
      <c r="K124" s="81">
        <v>732.13</v>
      </c>
      <c r="L124" s="84">
        <v>45266</v>
      </c>
      <c r="M124" s="79"/>
      <c r="O124" s="73">
        <f>E122+E123+E124+G122+G123+G124+H122+H123+H124</f>
        <v>1005.9200000000001</v>
      </c>
      <c r="P124" s="81">
        <v>1005.92</v>
      </c>
      <c r="Q124" s="84">
        <v>45247</v>
      </c>
      <c r="S124" s="80"/>
    </row>
    <row r="125" spans="1:20" x14ac:dyDescent="0.3">
      <c r="A125" t="s">
        <v>231</v>
      </c>
      <c r="B125" s="35">
        <v>45292</v>
      </c>
      <c r="C125">
        <v>10</v>
      </c>
      <c r="D125" t="s">
        <v>141</v>
      </c>
      <c r="E125" s="3">
        <v>46.09</v>
      </c>
      <c r="F125" s="5">
        <v>1092</v>
      </c>
      <c r="G125" s="5">
        <v>218.4</v>
      </c>
      <c r="H125" s="2">
        <v>5.28</v>
      </c>
      <c r="I125">
        <f t="shared" si="15"/>
        <v>868.32</v>
      </c>
      <c r="K125" s="3">
        <v>732.13</v>
      </c>
      <c r="L125" s="16">
        <v>45299</v>
      </c>
      <c r="O125" s="22"/>
      <c r="S125" s="2"/>
    </row>
    <row r="126" spans="1:20" x14ac:dyDescent="0.3">
      <c r="A126" t="s">
        <v>231</v>
      </c>
      <c r="B126" s="35">
        <v>45323</v>
      </c>
      <c r="C126">
        <v>10</v>
      </c>
      <c r="D126" t="s">
        <v>141</v>
      </c>
      <c r="E126" s="3">
        <v>46.09</v>
      </c>
      <c r="F126" s="5">
        <v>1092</v>
      </c>
      <c r="G126" s="5">
        <v>218.4</v>
      </c>
      <c r="H126" s="2">
        <v>5.28</v>
      </c>
      <c r="I126">
        <f t="shared" si="15"/>
        <v>868.32</v>
      </c>
      <c r="K126" s="3">
        <v>732.13</v>
      </c>
      <c r="L126" s="16">
        <v>45328</v>
      </c>
      <c r="O126" s="22"/>
      <c r="S126" s="2"/>
    </row>
    <row r="127" spans="1:20" s="77" customFormat="1" x14ac:dyDescent="0.3">
      <c r="A127" s="77" t="s">
        <v>231</v>
      </c>
      <c r="B127" s="78">
        <v>45352</v>
      </c>
      <c r="C127" s="77">
        <v>11</v>
      </c>
      <c r="D127" s="77" t="s">
        <v>141</v>
      </c>
      <c r="E127" s="81">
        <v>46.09</v>
      </c>
      <c r="F127" s="73">
        <v>1092</v>
      </c>
      <c r="G127" s="73">
        <v>218.4</v>
      </c>
      <c r="H127" s="80">
        <v>5.28</v>
      </c>
      <c r="I127" s="77">
        <f t="shared" si="15"/>
        <v>868.32</v>
      </c>
      <c r="K127" s="81">
        <v>732.13</v>
      </c>
      <c r="L127" s="84">
        <v>45357</v>
      </c>
      <c r="M127" s="79"/>
      <c r="O127" s="73">
        <f>E125+E126+E127+G125+G126+G127+H125+H126+H127</f>
        <v>809.31</v>
      </c>
      <c r="P127" s="81">
        <v>809.31</v>
      </c>
      <c r="Q127" s="84">
        <v>45327</v>
      </c>
      <c r="S127" s="80"/>
    </row>
    <row r="128" spans="1:20" x14ac:dyDescent="0.3">
      <c r="B128" s="35"/>
      <c r="E128" s="3"/>
      <c r="F128" s="3"/>
      <c r="G128" s="5"/>
      <c r="H128" s="3"/>
      <c r="K128" s="3">
        <v>1031.8800000000001</v>
      </c>
      <c r="L128" s="16">
        <v>45571</v>
      </c>
      <c r="O128" s="98"/>
      <c r="P128" s="99"/>
      <c r="Q128" s="22"/>
      <c r="S128" s="2"/>
    </row>
    <row r="129" spans="1:24" x14ac:dyDescent="0.3">
      <c r="B129" s="35"/>
      <c r="E129" s="3"/>
      <c r="F129" s="3"/>
      <c r="G129" s="5"/>
      <c r="H129" s="3"/>
      <c r="K129" s="3">
        <v>427.36</v>
      </c>
      <c r="L129" s="16">
        <v>45247</v>
      </c>
      <c r="O129" s="98"/>
      <c r="P129" s="99"/>
      <c r="Q129" s="22"/>
      <c r="S129" s="2"/>
    </row>
    <row r="130" spans="1:24" x14ac:dyDescent="0.3">
      <c r="B130" s="35"/>
      <c r="E130" s="3"/>
      <c r="F130" s="3"/>
      <c r="G130" s="5"/>
      <c r="H130" s="3"/>
      <c r="K130" s="3">
        <v>150.75</v>
      </c>
      <c r="L130" s="16">
        <v>44959</v>
      </c>
      <c r="O130" s="98"/>
      <c r="P130" s="99"/>
      <c r="Q130" s="22"/>
      <c r="S130" s="2"/>
    </row>
    <row r="131" spans="1:24" x14ac:dyDescent="0.3">
      <c r="E131" s="7">
        <f>SUM(E116:E128)</f>
        <v>553.07000000000005</v>
      </c>
      <c r="F131" s="7">
        <f>SUM(F116:F128)</f>
        <v>13104.029999999999</v>
      </c>
      <c r="G131" s="7">
        <f>SUM(G116:G128)</f>
        <v>2620.8000000000002</v>
      </c>
      <c r="H131" s="7">
        <f>SUM(H116:H128)</f>
        <v>87.68</v>
      </c>
      <c r="I131" s="7">
        <f>SUM(I116:I128)</f>
        <v>10395.549999999999</v>
      </c>
      <c r="K131" s="7">
        <f>SUM(K116:K130)</f>
        <v>10395.549999999999</v>
      </c>
      <c r="L131" s="31"/>
      <c r="O131" s="7">
        <f>SUM(O116:O128)</f>
        <v>3261.55</v>
      </c>
      <c r="P131" s="7">
        <f>SUM(P116:P128)</f>
        <v>3261.5499999999997</v>
      </c>
      <c r="Q131" s="2"/>
      <c r="S131" s="2"/>
    </row>
    <row r="132" spans="1:24" x14ac:dyDescent="0.3">
      <c r="L132" s="31"/>
    </row>
    <row r="133" spans="1:24" ht="15" thickBot="1" x14ac:dyDescent="0.35">
      <c r="F133" s="2">
        <f>F131+E131</f>
        <v>13657.099999999999</v>
      </c>
      <c r="H133" s="10"/>
      <c r="K133" s="8">
        <f>I131-K131</f>
        <v>0</v>
      </c>
      <c r="L133" s="28"/>
      <c r="O133" s="2"/>
      <c r="P133" s="8">
        <f>O131-P131</f>
        <v>0</v>
      </c>
      <c r="S133" s="2"/>
      <c r="T133" s="2"/>
    </row>
    <row r="134" spans="1:24" x14ac:dyDescent="0.3">
      <c r="H134" s="10"/>
      <c r="K134" s="34"/>
    </row>
    <row r="136" spans="1:24" x14ac:dyDescent="0.3">
      <c r="B136" s="25" t="s">
        <v>1</v>
      </c>
      <c r="C136" s="25" t="s">
        <v>133</v>
      </c>
      <c r="D136" s="25" t="s">
        <v>134</v>
      </c>
      <c r="E136" s="25" t="s">
        <v>146</v>
      </c>
      <c r="F136" s="25" t="s">
        <v>135</v>
      </c>
      <c r="G136" s="25" t="s">
        <v>136</v>
      </c>
      <c r="H136" s="25" t="s">
        <v>147</v>
      </c>
      <c r="I136" s="25" t="s">
        <v>137</v>
      </c>
      <c r="J136" s="1"/>
      <c r="K136" s="25" t="s">
        <v>142</v>
      </c>
      <c r="L136" s="25" t="s">
        <v>143</v>
      </c>
      <c r="M136" s="27"/>
      <c r="N136" s="1"/>
      <c r="O136" s="25" t="s">
        <v>148</v>
      </c>
      <c r="P136" s="1" t="s">
        <v>17</v>
      </c>
      <c r="Q136" s="1" t="s">
        <v>143</v>
      </c>
    </row>
    <row r="137" spans="1:24" x14ac:dyDescent="0.3">
      <c r="A137" s="3" t="s">
        <v>249</v>
      </c>
      <c r="B137" s="129">
        <v>45383</v>
      </c>
      <c r="C137" s="3">
        <v>1</v>
      </c>
      <c r="D137" s="3" t="s">
        <v>141</v>
      </c>
      <c r="E137" s="5">
        <v>46.09</v>
      </c>
      <c r="F137" s="5">
        <v>1092</v>
      </c>
      <c r="G137" s="5">
        <v>218.4</v>
      </c>
      <c r="H137" s="5">
        <v>3.52</v>
      </c>
      <c r="I137" s="3">
        <f>F137-G137-H137</f>
        <v>870.08</v>
      </c>
      <c r="J137" s="22"/>
      <c r="K137" s="5">
        <v>732.13</v>
      </c>
      <c r="L137" s="16">
        <v>45390</v>
      </c>
      <c r="M137" s="10"/>
      <c r="N137" s="22"/>
      <c r="O137" s="22"/>
      <c r="P137" s="22"/>
      <c r="Q137" s="22"/>
      <c r="S137" s="2"/>
      <c r="T137" s="2"/>
    </row>
    <row r="138" spans="1:24" x14ac:dyDescent="0.3">
      <c r="A138" s="3" t="s">
        <v>249</v>
      </c>
      <c r="B138" s="129">
        <v>45413</v>
      </c>
      <c r="C138" s="3">
        <v>2</v>
      </c>
      <c r="D138" s="3" t="s">
        <v>141</v>
      </c>
      <c r="E138" s="5">
        <v>46.09</v>
      </c>
      <c r="F138" s="5">
        <v>1092</v>
      </c>
      <c r="G138" s="5">
        <v>218.4</v>
      </c>
      <c r="H138" s="5">
        <v>3.52</v>
      </c>
      <c r="I138" s="3">
        <f t="shared" ref="I138:I148" si="16">F138-G138-H138</f>
        <v>870.08</v>
      </c>
      <c r="J138" s="22"/>
      <c r="K138" s="5">
        <v>732.13</v>
      </c>
      <c r="L138" s="16">
        <v>45419</v>
      </c>
      <c r="M138" s="10"/>
      <c r="N138" s="22"/>
      <c r="O138" s="22"/>
      <c r="P138" s="22"/>
      <c r="Q138" s="22"/>
      <c r="S138" s="2"/>
      <c r="T138" s="2"/>
    </row>
    <row r="139" spans="1:24" x14ac:dyDescent="0.3">
      <c r="A139" s="81" t="s">
        <v>249</v>
      </c>
      <c r="B139" s="130">
        <v>45444</v>
      </c>
      <c r="C139" s="81">
        <v>3</v>
      </c>
      <c r="D139" s="81" t="s">
        <v>141</v>
      </c>
      <c r="E139" s="73">
        <v>46.09</v>
      </c>
      <c r="F139" s="73">
        <v>1092</v>
      </c>
      <c r="G139" s="73">
        <v>218.4</v>
      </c>
      <c r="H139" s="73">
        <v>3.52</v>
      </c>
      <c r="I139" s="81">
        <f t="shared" si="16"/>
        <v>870.08</v>
      </c>
      <c r="J139" s="101"/>
      <c r="K139" s="73">
        <v>732.13</v>
      </c>
      <c r="L139" s="84">
        <v>45446</v>
      </c>
      <c r="M139" s="10"/>
      <c r="N139" s="101"/>
      <c r="O139" s="73">
        <f>E137+E138+E139+G137+G138+G139+H137+H138+H139</f>
        <v>804.03</v>
      </c>
      <c r="P139" s="81">
        <v>804.03</v>
      </c>
      <c r="Q139" s="84">
        <v>45527</v>
      </c>
      <c r="S139" s="2"/>
      <c r="T139" s="2" t="s">
        <v>398</v>
      </c>
      <c r="U139" s="2">
        <f>Payments!G7</f>
        <v>14195.220000000001</v>
      </c>
      <c r="W139" s="190"/>
      <c r="X139" s="2"/>
    </row>
    <row r="140" spans="1:24" x14ac:dyDescent="0.3">
      <c r="A140" s="3" t="s">
        <v>249</v>
      </c>
      <c r="B140" s="129">
        <v>45474</v>
      </c>
      <c r="C140" s="3">
        <v>4</v>
      </c>
      <c r="D140" s="3" t="s">
        <v>141</v>
      </c>
      <c r="E140" s="5">
        <v>46.09</v>
      </c>
      <c r="F140" s="5">
        <v>1092</v>
      </c>
      <c r="G140" s="5">
        <v>218.4</v>
      </c>
      <c r="H140" s="5">
        <v>3.52</v>
      </c>
      <c r="I140" s="3">
        <f t="shared" si="16"/>
        <v>870.08</v>
      </c>
      <c r="J140" s="22"/>
      <c r="K140" s="5">
        <v>732.13</v>
      </c>
      <c r="L140" s="16">
        <v>45450</v>
      </c>
      <c r="M140" s="10"/>
      <c r="N140" s="22"/>
      <c r="O140" s="22"/>
      <c r="P140" s="22"/>
      <c r="Q140" s="22"/>
      <c r="S140" s="2"/>
      <c r="T140" s="2"/>
    </row>
    <row r="141" spans="1:24" x14ac:dyDescent="0.3">
      <c r="A141" s="3" t="s">
        <v>249</v>
      </c>
      <c r="B141" s="129">
        <v>45505</v>
      </c>
      <c r="C141" s="3">
        <v>5</v>
      </c>
      <c r="D141" s="3" t="s">
        <v>141</v>
      </c>
      <c r="E141" s="5">
        <v>46.09</v>
      </c>
      <c r="F141" s="5">
        <v>1092</v>
      </c>
      <c r="G141" s="5">
        <v>218.4</v>
      </c>
      <c r="H141" s="5">
        <v>3.52</v>
      </c>
      <c r="I141" s="3">
        <f t="shared" si="16"/>
        <v>870.08</v>
      </c>
      <c r="J141" s="22"/>
      <c r="K141" s="5">
        <v>732.13</v>
      </c>
      <c r="L141" s="16">
        <v>45474</v>
      </c>
      <c r="M141" s="31"/>
      <c r="N141" s="22"/>
      <c r="O141" s="22"/>
      <c r="P141" s="22"/>
      <c r="Q141" s="22"/>
      <c r="S141" s="2"/>
      <c r="T141" s="2" t="s">
        <v>264</v>
      </c>
      <c r="U141" s="2">
        <f>F155</f>
        <v>14195.22</v>
      </c>
      <c r="W141" s="190"/>
      <c r="X141" s="2"/>
    </row>
    <row r="142" spans="1:24" x14ac:dyDescent="0.3">
      <c r="A142" s="81" t="s">
        <v>249</v>
      </c>
      <c r="B142" s="130">
        <v>45536</v>
      </c>
      <c r="C142" s="81">
        <v>6</v>
      </c>
      <c r="D142" s="81" t="s">
        <v>141</v>
      </c>
      <c r="E142" s="73">
        <v>46.09</v>
      </c>
      <c r="F142" s="73">
        <v>1092</v>
      </c>
      <c r="G142" s="73">
        <v>218.4</v>
      </c>
      <c r="H142" s="73">
        <v>3.52</v>
      </c>
      <c r="I142" s="81">
        <f t="shared" si="16"/>
        <v>870.08</v>
      </c>
      <c r="J142" s="101"/>
      <c r="K142" s="73">
        <v>732.13</v>
      </c>
      <c r="L142" s="84">
        <v>45489</v>
      </c>
      <c r="M142" s="31"/>
      <c r="N142" s="101"/>
      <c r="O142" s="73">
        <f>E140+E141+E142+G140+G141+G142+H140+H141+H142</f>
        <v>804.03</v>
      </c>
      <c r="P142" s="81">
        <v>804.03</v>
      </c>
      <c r="Q142" s="84">
        <v>45579</v>
      </c>
      <c r="S142" s="2"/>
      <c r="T142" s="2"/>
    </row>
    <row r="143" spans="1:24" ht="15" thickBot="1" x14ac:dyDescent="0.35">
      <c r="A143" s="3" t="s">
        <v>249</v>
      </c>
      <c r="B143" s="129">
        <v>45566</v>
      </c>
      <c r="C143" s="3">
        <v>7</v>
      </c>
      <c r="D143" s="3" t="s">
        <v>141</v>
      </c>
      <c r="E143" s="5">
        <v>46.09</v>
      </c>
      <c r="F143" s="5">
        <v>1092</v>
      </c>
      <c r="G143" s="5">
        <v>218.4</v>
      </c>
      <c r="H143" s="5">
        <v>3.52</v>
      </c>
      <c r="I143" s="3">
        <f t="shared" si="16"/>
        <v>870.08</v>
      </c>
      <c r="J143" s="22"/>
      <c r="K143" s="5">
        <v>732.13</v>
      </c>
      <c r="L143" s="16">
        <v>45495</v>
      </c>
      <c r="M143" s="31"/>
      <c r="N143" s="22"/>
      <c r="O143" s="22"/>
      <c r="P143" s="22"/>
      <c r="Q143" s="22"/>
      <c r="S143" s="2"/>
      <c r="T143" s="2" t="s">
        <v>179</v>
      </c>
      <c r="U143" s="8">
        <f>U141-U139</f>
        <v>0</v>
      </c>
      <c r="X143" s="2"/>
    </row>
    <row r="144" spans="1:24" x14ac:dyDescent="0.3">
      <c r="A144" s="3" t="s">
        <v>249</v>
      </c>
      <c r="B144" s="129">
        <v>45597</v>
      </c>
      <c r="C144" s="3">
        <v>8</v>
      </c>
      <c r="D144" s="3" t="s">
        <v>141</v>
      </c>
      <c r="E144" s="3">
        <v>87.62</v>
      </c>
      <c r="F144" s="5">
        <v>1392.93</v>
      </c>
      <c r="G144" s="5">
        <v>278.39999999999998</v>
      </c>
      <c r="H144" s="5">
        <v>27.59</v>
      </c>
      <c r="I144" s="3">
        <f t="shared" si="16"/>
        <v>1086.9400000000003</v>
      </c>
      <c r="J144" s="22"/>
      <c r="K144" s="3">
        <v>732.13</v>
      </c>
      <c r="L144" s="16">
        <v>45495</v>
      </c>
      <c r="M144" s="31"/>
      <c r="N144" s="22"/>
      <c r="O144" s="22"/>
      <c r="P144" s="3"/>
      <c r="Q144" s="3"/>
      <c r="S144" s="2"/>
      <c r="T144" s="2"/>
    </row>
    <row r="145" spans="1:24" x14ac:dyDescent="0.3">
      <c r="A145" s="81" t="s">
        <v>249</v>
      </c>
      <c r="B145" s="130">
        <v>45627</v>
      </c>
      <c r="C145" s="81">
        <v>9</v>
      </c>
      <c r="D145" s="81" t="s">
        <v>141</v>
      </c>
      <c r="E145" s="81">
        <v>52.02</v>
      </c>
      <c r="F145" s="73">
        <v>1134.99</v>
      </c>
      <c r="G145" s="73">
        <v>227</v>
      </c>
      <c r="H145" s="73">
        <v>6.96</v>
      </c>
      <c r="I145" s="73">
        <f t="shared" si="16"/>
        <v>901.03</v>
      </c>
      <c r="J145" s="101"/>
      <c r="K145" s="81">
        <v>732.13</v>
      </c>
      <c r="L145" s="84">
        <v>45496</v>
      </c>
      <c r="M145" s="31"/>
      <c r="N145" s="101"/>
      <c r="O145" s="73">
        <f>E143+E144+E145+G143+G144+G145+H143+H144+H145</f>
        <v>947.6</v>
      </c>
      <c r="P145" s="73">
        <v>947.6</v>
      </c>
      <c r="Q145" s="84">
        <v>45630</v>
      </c>
      <c r="S145" s="2"/>
      <c r="T145" s="2"/>
      <c r="X145" s="29"/>
    </row>
    <row r="146" spans="1:24" x14ac:dyDescent="0.3">
      <c r="A146" s="3" t="s">
        <v>249</v>
      </c>
      <c r="B146" s="129">
        <v>45658</v>
      </c>
      <c r="C146" s="3">
        <v>10</v>
      </c>
      <c r="D146" s="3" t="s">
        <v>141</v>
      </c>
      <c r="E146" s="3">
        <v>52.02</v>
      </c>
      <c r="F146" s="5">
        <v>1134.99</v>
      </c>
      <c r="G146" s="5">
        <v>227</v>
      </c>
      <c r="H146" s="5">
        <v>6.96</v>
      </c>
      <c r="I146" s="3">
        <f t="shared" si="16"/>
        <v>901.03</v>
      </c>
      <c r="J146" s="3"/>
      <c r="K146" s="3">
        <v>732.13</v>
      </c>
      <c r="L146" s="16">
        <v>45497</v>
      </c>
      <c r="M146" s="31"/>
      <c r="N146" s="22"/>
      <c r="O146" s="22"/>
      <c r="P146" s="22"/>
      <c r="Q146" s="22"/>
      <c r="S146" s="2"/>
      <c r="T146" s="2"/>
    </row>
    <row r="147" spans="1:24" x14ac:dyDescent="0.3">
      <c r="A147" s="3" t="s">
        <v>249</v>
      </c>
      <c r="B147" s="129">
        <v>45689</v>
      </c>
      <c r="C147" s="3">
        <v>10</v>
      </c>
      <c r="D147" s="3" t="s">
        <v>141</v>
      </c>
      <c r="E147" s="3">
        <v>52.02</v>
      </c>
      <c r="F147" s="5">
        <v>1134.99</v>
      </c>
      <c r="G147" s="5">
        <v>227</v>
      </c>
      <c r="H147" s="5">
        <v>6.96</v>
      </c>
      <c r="I147" s="3">
        <f t="shared" si="16"/>
        <v>901.03</v>
      </c>
      <c r="J147" s="3"/>
      <c r="K147" s="3">
        <v>732.13</v>
      </c>
      <c r="L147" s="16">
        <v>45534</v>
      </c>
      <c r="M147" s="34"/>
      <c r="N147" s="22"/>
      <c r="O147" s="22"/>
      <c r="P147" s="22"/>
      <c r="Q147" s="22"/>
      <c r="S147" s="2"/>
      <c r="T147" s="2"/>
    </row>
    <row r="148" spans="1:24" x14ac:dyDescent="0.3">
      <c r="A148" s="81" t="s">
        <v>249</v>
      </c>
      <c r="B148" s="130">
        <v>45717</v>
      </c>
      <c r="C148" s="81">
        <v>11</v>
      </c>
      <c r="D148" s="81" t="s">
        <v>141</v>
      </c>
      <c r="E148" s="81">
        <v>52.02</v>
      </c>
      <c r="F148" s="73">
        <v>1134.99</v>
      </c>
      <c r="G148" s="73">
        <v>227</v>
      </c>
      <c r="H148" s="73">
        <v>6.96</v>
      </c>
      <c r="I148" s="81">
        <f t="shared" si="16"/>
        <v>901.03</v>
      </c>
      <c r="J148" s="81"/>
      <c r="K148" s="81">
        <v>732.13</v>
      </c>
      <c r="L148" s="84">
        <v>45534</v>
      </c>
      <c r="M148" s="34"/>
      <c r="N148" s="101"/>
      <c r="O148" s="73">
        <f>E146+E147+E148+G146+G147+G148+H146+H147+H148</f>
        <v>857.94</v>
      </c>
      <c r="P148" s="81">
        <v>857.94</v>
      </c>
      <c r="Q148" s="84">
        <v>45705</v>
      </c>
      <c r="S148" s="2"/>
      <c r="T148" s="2"/>
    </row>
    <row r="149" spans="1:24" x14ac:dyDescent="0.3">
      <c r="A149" s="22"/>
      <c r="B149" s="128"/>
      <c r="C149" s="22"/>
      <c r="D149" s="22"/>
      <c r="E149" s="22"/>
      <c r="F149" s="22"/>
      <c r="G149" s="98"/>
      <c r="H149" s="22"/>
      <c r="I149" s="22"/>
      <c r="J149" s="22"/>
      <c r="K149" s="3">
        <v>1634.28</v>
      </c>
      <c r="L149" s="16">
        <v>45385</v>
      </c>
      <c r="M149" s="9"/>
      <c r="N149" s="22"/>
      <c r="O149" s="98"/>
      <c r="P149" s="22"/>
      <c r="Q149" s="22"/>
      <c r="S149" s="2"/>
    </row>
    <row r="150" spans="1:24" x14ac:dyDescent="0.3">
      <c r="A150" s="22"/>
      <c r="B150" s="128"/>
      <c r="C150" s="22"/>
      <c r="D150" s="22"/>
      <c r="E150" s="22"/>
      <c r="F150" s="22"/>
      <c r="G150" s="98"/>
      <c r="H150" s="22"/>
      <c r="I150" s="22"/>
      <c r="J150" s="22"/>
      <c r="K150" s="3">
        <v>21.12</v>
      </c>
      <c r="L150" s="16">
        <v>45534</v>
      </c>
      <c r="M150" s="34"/>
      <c r="N150" s="22"/>
      <c r="O150" s="98"/>
      <c r="P150" s="22"/>
      <c r="Q150" s="22"/>
      <c r="S150" s="2"/>
    </row>
    <row r="151" spans="1:24" x14ac:dyDescent="0.3">
      <c r="A151" s="22"/>
      <c r="B151" s="128"/>
      <c r="C151" s="22"/>
      <c r="D151" s="22"/>
      <c r="E151" s="22"/>
      <c r="F151" s="22"/>
      <c r="G151" s="98"/>
      <c r="H151" s="22"/>
      <c r="I151" s="22"/>
      <c r="J151" s="22"/>
      <c r="K151" s="3">
        <v>216.86</v>
      </c>
      <c r="L151" s="16">
        <v>45604</v>
      </c>
      <c r="M151" s="34"/>
      <c r="N151" s="22"/>
      <c r="O151" s="98"/>
      <c r="P151" s="22"/>
      <c r="Q151" s="22"/>
      <c r="S151" s="2"/>
    </row>
    <row r="152" spans="1:24" x14ac:dyDescent="0.3">
      <c r="A152" s="22"/>
      <c r="B152" s="128"/>
      <c r="C152" s="22"/>
      <c r="D152" s="22"/>
      <c r="E152" s="22"/>
      <c r="F152" s="22"/>
      <c r="G152" s="98"/>
      <c r="H152" s="22"/>
      <c r="I152" s="22"/>
      <c r="J152" s="22"/>
      <c r="K152" s="5">
        <v>123.8</v>
      </c>
      <c r="L152" s="16">
        <v>45705</v>
      </c>
      <c r="M152" s="34"/>
      <c r="N152" s="22"/>
      <c r="O152" s="98"/>
      <c r="P152" s="22"/>
      <c r="Q152" s="22"/>
      <c r="S152" s="2"/>
    </row>
    <row r="153" spans="1:24" x14ac:dyDescent="0.3">
      <c r="A153" s="22"/>
      <c r="B153" s="22"/>
      <c r="C153" s="22"/>
      <c r="D153" s="22"/>
      <c r="E153" s="72">
        <f>SUM(E137:E149)</f>
        <v>618.32999999999993</v>
      </c>
      <c r="F153" s="72">
        <f>SUM(F137:F149)</f>
        <v>13576.89</v>
      </c>
      <c r="G153" s="72">
        <f>SUM(G137:G149)</f>
        <v>2715.2000000000003</v>
      </c>
      <c r="H153" s="72">
        <f>SUM(H137:H149)</f>
        <v>80.069999999999993</v>
      </c>
      <c r="I153" s="72">
        <f>SUM(I137:I149)</f>
        <v>10781.620000000003</v>
      </c>
      <c r="J153" s="22"/>
      <c r="K153" s="72">
        <f>SUM(K137:K152)</f>
        <v>10781.62</v>
      </c>
      <c r="L153" s="10"/>
      <c r="M153" s="10"/>
      <c r="N153" s="3"/>
      <c r="O153" s="72">
        <f>SUM(O137:O149)</f>
        <v>3413.6</v>
      </c>
      <c r="P153" s="72">
        <f>SUM(P137:P149)</f>
        <v>3413.6</v>
      </c>
      <c r="Q153" s="98"/>
    </row>
    <row r="154" spans="1:24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3"/>
      <c r="L154" s="10"/>
      <c r="M154" s="9"/>
      <c r="N154" s="3"/>
      <c r="O154" s="3"/>
      <c r="P154" s="3"/>
      <c r="Q154" s="22"/>
      <c r="U154" s="2"/>
    </row>
    <row r="155" spans="1:24" x14ac:dyDescent="0.3">
      <c r="A155" s="22"/>
      <c r="B155" s="22"/>
      <c r="C155" s="22"/>
      <c r="D155" s="22"/>
      <c r="E155" s="22"/>
      <c r="F155" s="5">
        <f>F153+E153</f>
        <v>14195.22</v>
      </c>
      <c r="G155" s="22"/>
      <c r="H155" s="31"/>
      <c r="I155" s="22"/>
      <c r="J155" s="22"/>
      <c r="K155" s="5"/>
      <c r="L155" s="16"/>
      <c r="M155" s="5"/>
      <c r="N155" s="3"/>
      <c r="O155" s="5"/>
      <c r="P155" s="5"/>
      <c r="Q155" s="3"/>
      <c r="R155" s="2"/>
    </row>
    <row r="156" spans="1:24" x14ac:dyDescent="0.3">
      <c r="S156" s="2"/>
    </row>
    <row r="157" spans="1:24" x14ac:dyDescent="0.3">
      <c r="M157" s="29"/>
    </row>
    <row r="158" spans="1:24" x14ac:dyDescent="0.3">
      <c r="C158" s="25" t="s">
        <v>133</v>
      </c>
      <c r="D158" s="25" t="s">
        <v>134</v>
      </c>
      <c r="E158" s="25" t="s">
        <v>146</v>
      </c>
      <c r="F158" s="25" t="s">
        <v>135</v>
      </c>
      <c r="G158" s="25" t="s">
        <v>136</v>
      </c>
      <c r="H158" s="25" t="s">
        <v>147</v>
      </c>
      <c r="I158" s="25" t="s">
        <v>137</v>
      </c>
      <c r="J158" s="1"/>
      <c r="K158" s="25" t="s">
        <v>142</v>
      </c>
      <c r="L158" s="25" t="s">
        <v>143</v>
      </c>
      <c r="M158" s="27"/>
      <c r="N158" s="1"/>
      <c r="O158" s="25" t="s">
        <v>148</v>
      </c>
      <c r="P158" s="1" t="s">
        <v>17</v>
      </c>
      <c r="Q158" s="1" t="s">
        <v>143</v>
      </c>
    </row>
    <row r="159" spans="1:24" x14ac:dyDescent="0.3">
      <c r="C159" s="3">
        <v>1</v>
      </c>
      <c r="D159" s="3" t="s">
        <v>141</v>
      </c>
      <c r="E159" s="5">
        <v>107.7</v>
      </c>
      <c r="F159" s="5">
        <v>1134.99</v>
      </c>
      <c r="G159" s="5">
        <v>226.8</v>
      </c>
      <c r="H159" s="5">
        <v>6.96</v>
      </c>
      <c r="I159" s="3">
        <f>F159-G159-H159</f>
        <v>901.23</v>
      </c>
      <c r="J159" s="22"/>
      <c r="K159" s="5">
        <v>901.03</v>
      </c>
      <c r="L159" s="16">
        <v>45748</v>
      </c>
      <c r="M159" s="10"/>
      <c r="N159" s="22"/>
      <c r="O159" s="22"/>
      <c r="P159" s="22"/>
      <c r="Q159" s="22"/>
      <c r="S159" s="2"/>
      <c r="T159" s="2"/>
    </row>
    <row r="160" spans="1:24" x14ac:dyDescent="0.3">
      <c r="C160" s="3">
        <v>2</v>
      </c>
      <c r="D160" s="3" t="s">
        <v>141</v>
      </c>
      <c r="E160" s="5">
        <v>107.7</v>
      </c>
      <c r="F160" s="5">
        <v>1134.99</v>
      </c>
      <c r="G160" s="5">
        <v>227</v>
      </c>
      <c r="H160" s="5">
        <v>6.96</v>
      </c>
      <c r="I160" s="3">
        <f t="shared" ref="I160:I170" si="17">F160-G160-H160</f>
        <v>901.03</v>
      </c>
      <c r="J160" s="22"/>
      <c r="K160" s="98">
        <v>901.03</v>
      </c>
      <c r="L160" s="102">
        <v>45778</v>
      </c>
      <c r="M160" s="10"/>
      <c r="N160" s="22"/>
      <c r="O160" s="22"/>
      <c r="P160" s="22"/>
      <c r="Q160" s="22"/>
      <c r="S160" s="2"/>
      <c r="T160" s="2"/>
    </row>
    <row r="161" spans="3:20" x14ac:dyDescent="0.3">
      <c r="C161" s="81">
        <v>3</v>
      </c>
      <c r="D161" s="81" t="s">
        <v>141</v>
      </c>
      <c r="E161" s="191">
        <v>107.7</v>
      </c>
      <c r="F161" s="191">
        <v>1134.99</v>
      </c>
      <c r="G161" s="191">
        <v>227</v>
      </c>
      <c r="H161" s="191">
        <v>6.96</v>
      </c>
      <c r="I161" s="101">
        <f t="shared" si="17"/>
        <v>901.03</v>
      </c>
      <c r="J161" s="101"/>
      <c r="K161" s="191">
        <v>901.03</v>
      </c>
      <c r="L161" s="192">
        <v>45809</v>
      </c>
      <c r="M161" s="10"/>
      <c r="N161" s="101"/>
      <c r="O161" s="73">
        <f>E159+E160+E161+G159+G160+G161+H159+H160+H161</f>
        <v>1024.7800000000002</v>
      </c>
      <c r="P161" s="191">
        <f>O161</f>
        <v>1024.7800000000002</v>
      </c>
      <c r="Q161" s="192">
        <v>45814</v>
      </c>
      <c r="S161" s="2"/>
      <c r="T161" s="2"/>
    </row>
    <row r="162" spans="3:20" x14ac:dyDescent="0.3">
      <c r="C162" s="3">
        <v>4</v>
      </c>
      <c r="D162" s="3" t="s">
        <v>141</v>
      </c>
      <c r="E162" s="98">
        <v>107.7</v>
      </c>
      <c r="F162" s="98">
        <v>1134.99</v>
      </c>
      <c r="G162" s="98">
        <v>227</v>
      </c>
      <c r="H162" s="98">
        <v>6.96</v>
      </c>
      <c r="I162" s="22">
        <f t="shared" si="17"/>
        <v>901.03</v>
      </c>
      <c r="J162" s="22"/>
      <c r="K162" s="98">
        <v>901.03</v>
      </c>
      <c r="L162" s="102">
        <v>45839</v>
      </c>
      <c r="M162" s="10"/>
      <c r="N162" s="22"/>
      <c r="O162" s="22"/>
      <c r="P162" s="22"/>
      <c r="Q162" s="22"/>
      <c r="S162" s="2"/>
      <c r="T162" s="2"/>
    </row>
    <row r="163" spans="3:20" x14ac:dyDescent="0.3">
      <c r="C163" s="3">
        <v>5</v>
      </c>
      <c r="D163" s="3" t="s">
        <v>141</v>
      </c>
      <c r="E163" s="98">
        <v>107.7</v>
      </c>
      <c r="F163" s="98">
        <v>1134.99</v>
      </c>
      <c r="G163" s="98">
        <v>227</v>
      </c>
      <c r="H163" s="98">
        <v>6.96</v>
      </c>
      <c r="I163" s="22">
        <f t="shared" si="17"/>
        <v>901.03</v>
      </c>
      <c r="J163" s="22"/>
      <c r="K163" s="98">
        <v>901.03</v>
      </c>
      <c r="L163" s="102">
        <v>45870</v>
      </c>
      <c r="M163" s="31"/>
      <c r="N163" s="22"/>
      <c r="O163" s="22"/>
      <c r="P163" s="22"/>
      <c r="Q163" s="22"/>
      <c r="S163" s="2"/>
      <c r="T163" s="2"/>
    </row>
    <row r="164" spans="3:20" x14ac:dyDescent="0.3">
      <c r="C164" s="81">
        <v>6</v>
      </c>
      <c r="D164" s="81" t="s">
        <v>141</v>
      </c>
      <c r="E164" s="191">
        <v>107.7</v>
      </c>
      <c r="F164" s="191">
        <v>1134.99</v>
      </c>
      <c r="G164" s="191">
        <v>227</v>
      </c>
      <c r="H164" s="191">
        <v>6.96</v>
      </c>
      <c r="I164" s="101">
        <f t="shared" si="17"/>
        <v>901.03</v>
      </c>
      <c r="J164" s="101"/>
      <c r="K164" s="191">
        <v>901.03</v>
      </c>
      <c r="L164" s="192">
        <v>45901</v>
      </c>
      <c r="M164" s="31"/>
      <c r="N164" s="101"/>
      <c r="O164" s="191">
        <f>E162+E163+E164+G162+G163+G164+H162+H163+H164</f>
        <v>1024.98</v>
      </c>
      <c r="P164" s="191">
        <f>O164</f>
        <v>1024.98</v>
      </c>
      <c r="Q164" s="192">
        <v>45906</v>
      </c>
      <c r="S164" s="2"/>
      <c r="T164" s="2"/>
    </row>
    <row r="165" spans="3:20" x14ac:dyDescent="0.3">
      <c r="C165" s="3">
        <v>7</v>
      </c>
      <c r="D165" s="3" t="s">
        <v>141</v>
      </c>
      <c r="E165" s="98">
        <v>107.7</v>
      </c>
      <c r="F165" s="98">
        <v>1134.99</v>
      </c>
      <c r="G165" s="98">
        <v>227</v>
      </c>
      <c r="H165" s="98">
        <v>6.96</v>
      </c>
      <c r="I165" s="22">
        <f t="shared" si="17"/>
        <v>901.03</v>
      </c>
      <c r="J165" s="22"/>
      <c r="K165" s="98">
        <v>901.03</v>
      </c>
      <c r="L165" s="102">
        <v>45931</v>
      </c>
      <c r="M165" s="31"/>
      <c r="N165" s="22"/>
      <c r="O165" s="22"/>
      <c r="P165" s="22"/>
      <c r="Q165" s="22"/>
      <c r="S165" s="2"/>
      <c r="T165" s="2"/>
    </row>
    <row r="166" spans="3:20" x14ac:dyDescent="0.3">
      <c r="C166" s="3">
        <v>8</v>
      </c>
      <c r="D166" s="3" t="s">
        <v>141</v>
      </c>
      <c r="E166" s="98">
        <v>107.7</v>
      </c>
      <c r="F166" s="98">
        <v>1134.99</v>
      </c>
      <c r="G166" s="98">
        <v>227</v>
      </c>
      <c r="H166" s="98">
        <v>6.96</v>
      </c>
      <c r="I166" s="22">
        <f t="shared" si="17"/>
        <v>901.03</v>
      </c>
      <c r="J166" s="22"/>
      <c r="K166" s="22">
        <v>901.03</v>
      </c>
      <c r="L166" s="102">
        <v>45962</v>
      </c>
      <c r="M166" s="31"/>
      <c r="N166" s="22"/>
      <c r="O166" s="22"/>
      <c r="P166" s="22"/>
      <c r="Q166" s="22"/>
      <c r="S166" s="2"/>
      <c r="T166" s="2"/>
    </row>
    <row r="167" spans="3:20" x14ac:dyDescent="0.3">
      <c r="C167" s="81">
        <v>9</v>
      </c>
      <c r="D167" s="81" t="s">
        <v>141</v>
      </c>
      <c r="E167" s="191">
        <v>107.7</v>
      </c>
      <c r="F167" s="191">
        <v>1134.99</v>
      </c>
      <c r="G167" s="191">
        <v>227</v>
      </c>
      <c r="H167" s="191">
        <v>6.96</v>
      </c>
      <c r="I167" s="191">
        <f t="shared" si="17"/>
        <v>901.03</v>
      </c>
      <c r="J167" s="101"/>
      <c r="K167" s="101">
        <v>901.03</v>
      </c>
      <c r="L167" s="192">
        <v>45992</v>
      </c>
      <c r="M167" s="31"/>
      <c r="N167" s="101"/>
      <c r="O167" s="191">
        <f>E165+E166+E167+G165+G166+G167+H165+H166+H167</f>
        <v>1024.98</v>
      </c>
      <c r="P167" s="191">
        <f>O167</f>
        <v>1024.98</v>
      </c>
      <c r="Q167" s="192">
        <v>45997</v>
      </c>
      <c r="S167" s="2"/>
      <c r="T167" s="2"/>
    </row>
    <row r="168" spans="3:20" x14ac:dyDescent="0.3">
      <c r="C168" s="3">
        <v>10</v>
      </c>
      <c r="D168" s="3" t="s">
        <v>141</v>
      </c>
      <c r="E168" s="98">
        <v>107.7</v>
      </c>
      <c r="F168" s="98">
        <v>1134.99</v>
      </c>
      <c r="G168" s="98">
        <v>227</v>
      </c>
      <c r="H168" s="98">
        <v>6.96</v>
      </c>
      <c r="I168" s="22">
        <f t="shared" si="17"/>
        <v>901.03</v>
      </c>
      <c r="J168" s="22"/>
      <c r="K168" s="22">
        <v>901.03</v>
      </c>
      <c r="L168" s="102">
        <v>45658</v>
      </c>
      <c r="M168" s="31"/>
      <c r="N168" s="22"/>
      <c r="O168" s="22"/>
      <c r="P168" s="22"/>
      <c r="Q168" s="22"/>
      <c r="S168" s="2"/>
      <c r="T168" s="2"/>
    </row>
    <row r="169" spans="3:20" x14ac:dyDescent="0.3">
      <c r="C169" s="3">
        <v>10</v>
      </c>
      <c r="D169" s="3" t="s">
        <v>141</v>
      </c>
      <c r="E169" s="98">
        <v>107.7</v>
      </c>
      <c r="F169" s="98">
        <v>1134.99</v>
      </c>
      <c r="G169" s="98">
        <v>227</v>
      </c>
      <c r="H169" s="98">
        <v>6.96</v>
      </c>
      <c r="I169" s="22">
        <f t="shared" si="17"/>
        <v>901.03</v>
      </c>
      <c r="J169" s="22"/>
      <c r="K169" s="22">
        <v>901.03</v>
      </c>
      <c r="L169" s="102">
        <v>45689</v>
      </c>
      <c r="M169" s="34"/>
      <c r="N169" s="22"/>
      <c r="O169" s="22"/>
      <c r="P169" s="22"/>
      <c r="Q169" s="22"/>
      <c r="S169" s="2"/>
      <c r="T169" s="2"/>
    </row>
    <row r="170" spans="3:20" x14ac:dyDescent="0.3">
      <c r="C170" s="81">
        <v>11</v>
      </c>
      <c r="D170" s="81" t="s">
        <v>141</v>
      </c>
      <c r="E170" s="191">
        <v>107.7</v>
      </c>
      <c r="F170" s="191">
        <v>1134.99</v>
      </c>
      <c r="G170" s="191">
        <v>227</v>
      </c>
      <c r="H170" s="191">
        <v>6.96</v>
      </c>
      <c r="I170" s="101">
        <f t="shared" si="17"/>
        <v>901.03</v>
      </c>
      <c r="J170" s="101"/>
      <c r="K170" s="101">
        <v>901.03</v>
      </c>
      <c r="L170" s="192">
        <v>45717</v>
      </c>
      <c r="M170" s="34"/>
      <c r="N170" s="101"/>
      <c r="O170" s="191">
        <f>E168+E169+E170+G168+G169+G170+H168+H169+H170</f>
        <v>1024.98</v>
      </c>
      <c r="P170" s="191">
        <f>O170</f>
        <v>1024.98</v>
      </c>
      <c r="Q170" s="192">
        <v>46087</v>
      </c>
      <c r="S170" s="2"/>
      <c r="T170" s="2"/>
    </row>
    <row r="171" spans="3:20" x14ac:dyDescent="0.3">
      <c r="C171" s="22"/>
      <c r="D171" s="22"/>
      <c r="E171" s="22"/>
      <c r="F171" s="22"/>
      <c r="G171" s="98"/>
      <c r="H171" s="22"/>
      <c r="I171" s="22"/>
      <c r="J171" s="22"/>
      <c r="K171" s="5"/>
      <c r="L171" s="16"/>
      <c r="M171" s="34"/>
      <c r="N171" s="22"/>
      <c r="O171" s="98"/>
      <c r="P171" s="22"/>
      <c r="Q171" s="22"/>
      <c r="S171" s="2"/>
    </row>
    <row r="172" spans="3:20" x14ac:dyDescent="0.3">
      <c r="C172" s="22"/>
      <c r="D172" s="22"/>
      <c r="E172" s="72">
        <f>SUM(E159:E170)</f>
        <v>1292.4000000000003</v>
      </c>
      <c r="F172" s="72">
        <f>SUM(F159:F170)</f>
        <v>13619.88</v>
      </c>
      <c r="G172" s="72">
        <f>SUM(G159:G170)</f>
        <v>2723.8</v>
      </c>
      <c r="H172" s="72">
        <f>SUM(H159:H170)</f>
        <v>83.519999999999982</v>
      </c>
      <c r="I172" s="72">
        <f>SUM(I159:I170)</f>
        <v>10812.56</v>
      </c>
      <c r="J172" s="22"/>
      <c r="K172" s="72">
        <f>SUM(K159:K171)</f>
        <v>10812.36</v>
      </c>
      <c r="L172" s="10"/>
      <c r="M172" s="10"/>
      <c r="N172" s="3"/>
      <c r="O172" s="72">
        <f>SUM(O159:O170)</f>
        <v>4099.72</v>
      </c>
      <c r="P172" s="72">
        <f>SUM(P159:P170)</f>
        <v>4099.72</v>
      </c>
      <c r="Q172" s="98"/>
    </row>
  </sheetData>
  <phoneticPr fontId="4" type="noConversion"/>
  <pageMargins left="0.7" right="0.7" top="0.75" bottom="0.75" header="0.3" footer="0.3"/>
  <pageSetup paperSize="9" scale="2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CEB5-67D4-420A-AB19-8AF2EB493D0D}">
  <dimension ref="A1:N50"/>
  <sheetViews>
    <sheetView workbookViewId="0">
      <selection activeCell="E1" sqref="E1"/>
    </sheetView>
  </sheetViews>
  <sheetFormatPr defaultRowHeight="14.4" x14ac:dyDescent="0.3"/>
  <cols>
    <col min="1" max="4" width="18" customWidth="1"/>
    <col min="5" max="5" width="3.6640625" customWidth="1"/>
    <col min="6" max="6" width="18" customWidth="1"/>
    <col min="7" max="7" width="10.5546875" bestFit="1" customWidth="1"/>
    <col min="9" max="9" width="10.88671875" customWidth="1"/>
  </cols>
  <sheetData>
    <row r="1" spans="1:14" s="25" customFormat="1" x14ac:dyDescent="0.3">
      <c r="A1" s="25" t="s">
        <v>160</v>
      </c>
      <c r="B1" s="25" t="s">
        <v>23</v>
      </c>
      <c r="C1" s="25" t="s">
        <v>29</v>
      </c>
      <c r="D1" s="25" t="s">
        <v>171</v>
      </c>
      <c r="F1" s="25" t="s">
        <v>170</v>
      </c>
    </row>
    <row r="2" spans="1:14" x14ac:dyDescent="0.3">
      <c r="I2" s="76"/>
    </row>
    <row r="3" spans="1:14" x14ac:dyDescent="0.3">
      <c r="A3" t="s">
        <v>301</v>
      </c>
      <c r="B3" s="2">
        <f>Payments!AX13</f>
        <v>0</v>
      </c>
      <c r="C3" s="2">
        <f>Payments!AX62</f>
        <v>2271.3999999999996</v>
      </c>
      <c r="D3" s="2">
        <f>SUM(B3:C3)</f>
        <v>2271.3999999999996</v>
      </c>
      <c r="F3" s="5">
        <v>2271.4</v>
      </c>
      <c r="G3" s="4"/>
      <c r="I3" s="76"/>
      <c r="L3" s="2"/>
    </row>
    <row r="5" spans="1:14" x14ac:dyDescent="0.3">
      <c r="A5" t="s">
        <v>302</v>
      </c>
      <c r="B5" s="2">
        <f>Payments!AX19</f>
        <v>134.18</v>
      </c>
      <c r="C5" s="2">
        <f>Payments!AX93</f>
        <v>1160.81</v>
      </c>
      <c r="D5" s="2">
        <f>SUM(B5:C5)</f>
        <v>1294.99</v>
      </c>
      <c r="F5" s="5">
        <f>Receipts!N65</f>
        <v>1294.4000000000001</v>
      </c>
      <c r="G5" s="16"/>
      <c r="H5" s="95">
        <f>D5-F5</f>
        <v>0.58999999999991815</v>
      </c>
    </row>
    <row r="7" spans="1:14" x14ac:dyDescent="0.3">
      <c r="A7" t="s">
        <v>303</v>
      </c>
      <c r="B7" s="5">
        <f>Payments!AX24</f>
        <v>0</v>
      </c>
      <c r="C7" s="2">
        <f>Payments!AX127</f>
        <v>3153.2499999999995</v>
      </c>
      <c r="D7" s="2">
        <f>SUM(B7:C7)</f>
        <v>3153.2499999999995</v>
      </c>
      <c r="F7" s="2">
        <f>Receipts!N86</f>
        <v>3153.25</v>
      </c>
      <c r="G7" s="16"/>
      <c r="I7" s="24"/>
    </row>
    <row r="8" spans="1:14" x14ac:dyDescent="0.3">
      <c r="I8" s="24"/>
      <c r="J8" s="5"/>
    </row>
    <row r="9" spans="1:14" x14ac:dyDescent="0.3">
      <c r="A9" t="s">
        <v>304</v>
      </c>
      <c r="B9" s="2">
        <f>Payments!AX31</f>
        <v>0</v>
      </c>
      <c r="C9" s="2">
        <f>Payments!AX147</f>
        <v>0</v>
      </c>
      <c r="D9" s="2">
        <f>SUM(B9:C9)</f>
        <v>0</v>
      </c>
      <c r="F9" s="98"/>
      <c r="G9" s="22"/>
      <c r="I9" s="24"/>
      <c r="J9" s="5"/>
    </row>
    <row r="10" spans="1:14" x14ac:dyDescent="0.3">
      <c r="A10" t="s">
        <v>199</v>
      </c>
      <c r="I10" s="24"/>
      <c r="J10" s="5"/>
    </row>
    <row r="11" spans="1:14" x14ac:dyDescent="0.3">
      <c r="B11" s="7">
        <f>SUM(B3:B10)</f>
        <v>134.18</v>
      </c>
      <c r="C11" s="7">
        <f>SUM(C3:C10)</f>
        <v>6585.4599999999991</v>
      </c>
      <c r="D11" s="7">
        <f>SUM(D3:D9)</f>
        <v>6719.6399999999994</v>
      </c>
      <c r="F11" s="7">
        <f>SUM(F3:F10)</f>
        <v>6719.05</v>
      </c>
      <c r="I11" s="24"/>
      <c r="J11" s="5"/>
    </row>
    <row r="12" spans="1:14" x14ac:dyDescent="0.3">
      <c r="I12" s="24"/>
      <c r="J12" s="5"/>
    </row>
    <row r="13" spans="1:14" x14ac:dyDescent="0.3">
      <c r="A13" t="s">
        <v>192</v>
      </c>
      <c r="D13" s="2">
        <f>Receipts!N6</f>
        <v>10118.700000000001</v>
      </c>
      <c r="F13" s="2"/>
      <c r="I13" s="24"/>
      <c r="J13" s="5"/>
    </row>
    <row r="14" spans="1:14" x14ac:dyDescent="0.3">
      <c r="A14" t="s">
        <v>214</v>
      </c>
      <c r="D14" s="2">
        <f>F3+F5+F7</f>
        <v>6719.05</v>
      </c>
      <c r="E14" s="55"/>
      <c r="F14" s="2"/>
      <c r="I14" s="24"/>
      <c r="J14" s="5"/>
    </row>
    <row r="15" spans="1:14" x14ac:dyDescent="0.3">
      <c r="A15" t="s">
        <v>188</v>
      </c>
      <c r="D15" s="2">
        <f>Receipts!N59</f>
        <v>3399.65</v>
      </c>
      <c r="I15" s="24"/>
      <c r="J15" s="5"/>
      <c r="K15" s="3"/>
      <c r="L15" s="5"/>
      <c r="M15" s="37"/>
      <c r="N15" s="5"/>
    </row>
    <row r="16" spans="1:14" x14ac:dyDescent="0.3">
      <c r="D16" s="7">
        <f>D13-D14-D15</f>
        <v>0</v>
      </c>
      <c r="I16" s="24"/>
      <c r="J16" s="5"/>
      <c r="K16" s="3"/>
      <c r="L16" s="5"/>
      <c r="M16" s="37"/>
      <c r="N16" s="5"/>
    </row>
    <row r="17" spans="1:14" x14ac:dyDescent="0.3">
      <c r="I17" s="24"/>
      <c r="J17" s="5"/>
      <c r="K17" s="3"/>
      <c r="L17" s="5"/>
      <c r="M17" s="37"/>
      <c r="N17" s="5"/>
    </row>
    <row r="18" spans="1:14" x14ac:dyDescent="0.3">
      <c r="A18" t="s">
        <v>214</v>
      </c>
      <c r="D18" s="2">
        <f>D11</f>
        <v>6719.6399999999994</v>
      </c>
      <c r="F18" s="2"/>
      <c r="I18" s="24"/>
      <c r="J18" s="5"/>
      <c r="K18" s="3"/>
      <c r="L18" s="5"/>
      <c r="M18" s="37"/>
      <c r="N18" s="5"/>
    </row>
    <row r="19" spans="1:14" x14ac:dyDescent="0.3">
      <c r="A19" t="s">
        <v>201</v>
      </c>
      <c r="D19" s="2">
        <f>F11</f>
        <v>6719.05</v>
      </c>
      <c r="E19" s="55"/>
      <c r="I19" s="24"/>
      <c r="J19" s="5"/>
    </row>
    <row r="20" spans="1:14" x14ac:dyDescent="0.3">
      <c r="A20" s="3" t="s">
        <v>227</v>
      </c>
      <c r="B20" s="3"/>
      <c r="C20" s="3"/>
      <c r="D20" s="5"/>
      <c r="I20" s="24"/>
      <c r="J20" s="5"/>
      <c r="L20" s="2"/>
    </row>
    <row r="21" spans="1:14" x14ac:dyDescent="0.3">
      <c r="D21" s="153">
        <f>D18-D19-D20</f>
        <v>0.58999999999923602</v>
      </c>
    </row>
    <row r="22" spans="1:14" x14ac:dyDescent="0.3">
      <c r="A22" s="3"/>
      <c r="D22" s="2"/>
      <c r="F22" s="2"/>
    </row>
    <row r="24" spans="1:14" x14ac:dyDescent="0.3">
      <c r="D24" s="2"/>
      <c r="F24" s="2"/>
    </row>
    <row r="26" spans="1:14" x14ac:dyDescent="0.3">
      <c r="D26" s="2"/>
      <c r="F26" s="2"/>
    </row>
    <row r="28" spans="1:14" x14ac:dyDescent="0.3">
      <c r="D28" s="39"/>
      <c r="F28" s="39"/>
    </row>
    <row r="32" spans="1:14" x14ac:dyDescent="0.3">
      <c r="G32" s="22"/>
    </row>
    <row r="39" spans="1:7" x14ac:dyDescent="0.3">
      <c r="A39" s="18"/>
      <c r="B39" s="18"/>
      <c r="C39" s="18"/>
      <c r="D39" s="18"/>
      <c r="E39" s="18"/>
      <c r="F39" s="18"/>
    </row>
    <row r="40" spans="1:7" x14ac:dyDescent="0.3">
      <c r="A40" s="18"/>
      <c r="B40" s="18"/>
      <c r="C40" s="18"/>
      <c r="D40" s="18"/>
      <c r="E40" s="18"/>
      <c r="F40" s="18"/>
    </row>
    <row r="41" spans="1:7" x14ac:dyDescent="0.3">
      <c r="A41" s="18"/>
      <c r="B41" s="18"/>
      <c r="C41" s="18"/>
      <c r="D41" s="18"/>
      <c r="E41" s="18"/>
      <c r="F41" s="18"/>
    </row>
    <row r="42" spans="1:7" x14ac:dyDescent="0.3">
      <c r="A42" s="18"/>
      <c r="B42" s="18"/>
      <c r="C42" s="18"/>
      <c r="D42" s="18"/>
      <c r="E42" s="18"/>
      <c r="F42" s="18"/>
    </row>
    <row r="43" spans="1:7" x14ac:dyDescent="0.3">
      <c r="A43" s="18"/>
      <c r="B43" s="18"/>
      <c r="C43" s="18"/>
      <c r="D43" s="18"/>
      <c r="E43" s="18"/>
      <c r="F43" s="18"/>
    </row>
    <row r="44" spans="1:7" x14ac:dyDescent="0.3">
      <c r="A44" s="18"/>
      <c r="B44" s="18"/>
      <c r="C44" s="18"/>
      <c r="D44" s="18"/>
      <c r="E44" s="18"/>
      <c r="F44" s="18"/>
    </row>
    <row r="45" spans="1:7" x14ac:dyDescent="0.3">
      <c r="A45" s="18"/>
      <c r="B45" s="18"/>
      <c r="C45" s="18"/>
      <c r="D45" s="18"/>
      <c r="E45" s="18"/>
      <c r="F45" s="18"/>
    </row>
    <row r="46" spans="1:7" x14ac:dyDescent="0.3">
      <c r="A46" s="18"/>
      <c r="B46" s="18"/>
      <c r="C46" s="18"/>
      <c r="D46" s="18"/>
      <c r="E46" s="18"/>
      <c r="F46" s="18"/>
    </row>
    <row r="47" spans="1:7" x14ac:dyDescent="0.3">
      <c r="A47" s="18"/>
      <c r="B47" s="18"/>
      <c r="C47" s="18"/>
      <c r="D47" s="18"/>
      <c r="E47" s="18"/>
      <c r="F47" s="18"/>
    </row>
    <row r="48" spans="1:7" x14ac:dyDescent="0.3">
      <c r="A48" s="18"/>
      <c r="B48" s="18"/>
      <c r="C48" s="18"/>
      <c r="D48" s="18"/>
      <c r="E48" s="18"/>
      <c r="F48" s="18"/>
      <c r="G48" s="2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18"/>
      <c r="B50" s="18"/>
      <c r="C50" s="18"/>
      <c r="D50" s="18"/>
      <c r="E50" s="18"/>
      <c r="F50" s="18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DDB7-3F67-4FCF-8692-57AD35148B13}">
  <dimension ref="A1:O37"/>
  <sheetViews>
    <sheetView workbookViewId="0">
      <selection activeCell="M1" sqref="M1"/>
    </sheetView>
  </sheetViews>
  <sheetFormatPr defaultRowHeight="14.4" x14ac:dyDescent="0.3"/>
  <cols>
    <col min="1" max="1" width="39.5546875" customWidth="1"/>
    <col min="5" max="5" width="9.5546875" bestFit="1" customWidth="1"/>
    <col min="12" max="12" width="10.5546875" bestFit="1" customWidth="1"/>
  </cols>
  <sheetData>
    <row r="1" spans="1:12" x14ac:dyDescent="0.3">
      <c r="B1" s="57" t="s">
        <v>180</v>
      </c>
      <c r="C1" s="57" t="s">
        <v>181</v>
      </c>
      <c r="D1" s="57" t="s">
        <v>182</v>
      </c>
      <c r="E1" s="57" t="s">
        <v>194</v>
      </c>
      <c r="F1" s="57" t="s">
        <v>217</v>
      </c>
      <c r="G1" s="57" t="s">
        <v>228</v>
      </c>
      <c r="H1" s="57" t="s">
        <v>230</v>
      </c>
      <c r="I1" s="57" t="s">
        <v>241</v>
      </c>
      <c r="K1" s="57" t="s">
        <v>415</v>
      </c>
    </row>
    <row r="2" spans="1:12" x14ac:dyDescent="0.3">
      <c r="K2" s="3"/>
      <c r="L2" s="3"/>
    </row>
    <row r="3" spans="1:12" x14ac:dyDescent="0.3">
      <c r="A3" t="s">
        <v>184</v>
      </c>
      <c r="B3" s="2">
        <v>0</v>
      </c>
      <c r="C3" s="2">
        <f t="shared" ref="C3:H3" si="0">B23</f>
        <v>2107</v>
      </c>
      <c r="D3" s="2">
        <f t="shared" si="0"/>
        <v>4782.2</v>
      </c>
      <c r="E3" s="2">
        <f t="shared" si="0"/>
        <v>6314.2000000000007</v>
      </c>
      <c r="F3" s="2">
        <f t="shared" si="0"/>
        <v>5514.2000000000007</v>
      </c>
      <c r="G3" s="2">
        <f t="shared" si="0"/>
        <v>5036.5800000000008</v>
      </c>
      <c r="H3" s="2">
        <f t="shared" si="0"/>
        <v>3707.940000000001</v>
      </c>
      <c r="I3" s="2">
        <f>H23</f>
        <v>2691.6400000000012</v>
      </c>
      <c r="K3" s="5">
        <f>I23</f>
        <v>4574.8400000000011</v>
      </c>
      <c r="L3" s="22"/>
    </row>
    <row r="5" spans="1:12" x14ac:dyDescent="0.3">
      <c r="A5" t="s">
        <v>156</v>
      </c>
      <c r="B5" s="2">
        <v>5000</v>
      </c>
      <c r="C5" s="2">
        <v>5000</v>
      </c>
      <c r="D5" s="2">
        <v>5000</v>
      </c>
      <c r="G5" s="2">
        <v>2200</v>
      </c>
      <c r="H5" s="2">
        <v>0</v>
      </c>
      <c r="I5" s="2">
        <v>5000</v>
      </c>
      <c r="K5" s="2">
        <v>5000</v>
      </c>
    </row>
    <row r="6" spans="1:12" x14ac:dyDescent="0.3">
      <c r="A6" t="s">
        <v>195</v>
      </c>
      <c r="B6" s="2"/>
      <c r="C6" s="2"/>
      <c r="D6" s="2"/>
      <c r="E6" s="2">
        <v>1200</v>
      </c>
      <c r="F6" s="2">
        <v>1200</v>
      </c>
    </row>
    <row r="7" spans="1:12" x14ac:dyDescent="0.3">
      <c r="A7" t="s">
        <v>197</v>
      </c>
      <c r="B7" s="2"/>
      <c r="C7" s="2"/>
      <c r="D7" s="2"/>
    </row>
    <row r="8" spans="1:12" x14ac:dyDescent="0.3">
      <c r="A8" t="s">
        <v>196</v>
      </c>
      <c r="B8" s="2"/>
      <c r="C8" s="2"/>
      <c r="D8" s="2"/>
    </row>
    <row r="9" spans="1:12" x14ac:dyDescent="0.3">
      <c r="A9" t="s">
        <v>224</v>
      </c>
      <c r="B9" s="2"/>
      <c r="C9" s="2"/>
      <c r="D9" s="2"/>
      <c r="F9" s="95">
        <v>1000</v>
      </c>
    </row>
    <row r="10" spans="1:12" x14ac:dyDescent="0.3">
      <c r="B10" s="7">
        <f>SUM(B5:B9)</f>
        <v>5000</v>
      </c>
      <c r="C10" s="7">
        <f t="shared" ref="C10:G10" si="1">SUM(C5:C9)</f>
        <v>5000</v>
      </c>
      <c r="D10" s="7">
        <f t="shared" si="1"/>
        <v>5000</v>
      </c>
      <c r="E10" s="7">
        <f t="shared" si="1"/>
        <v>1200</v>
      </c>
      <c r="F10" s="7">
        <f t="shared" si="1"/>
        <v>2200</v>
      </c>
      <c r="G10" s="7">
        <f t="shared" si="1"/>
        <v>2200</v>
      </c>
      <c r="H10" s="7">
        <f>SUM(H5:H9)</f>
        <v>0</v>
      </c>
      <c r="I10" s="7">
        <f t="shared" ref="I10" si="2">SUM(I5:I9)</f>
        <v>5000</v>
      </c>
      <c r="K10" s="7">
        <f>SUM(K3:K9)</f>
        <v>9574.84</v>
      </c>
    </row>
    <row r="11" spans="1:12" x14ac:dyDescent="0.3">
      <c r="B11" s="2"/>
      <c r="C11" s="2"/>
      <c r="D11" s="2"/>
    </row>
    <row r="12" spans="1:12" x14ac:dyDescent="0.3">
      <c r="A12" t="s">
        <v>157</v>
      </c>
      <c r="B12" s="2">
        <v>1000</v>
      </c>
      <c r="C12" s="2">
        <v>1000</v>
      </c>
      <c r="D12" s="2">
        <f>1000-332</f>
        <v>668</v>
      </c>
      <c r="E12" s="2"/>
    </row>
    <row r="13" spans="1:12" x14ac:dyDescent="0.3">
      <c r="A13" t="s">
        <v>183</v>
      </c>
      <c r="B13" s="2">
        <v>525</v>
      </c>
      <c r="C13" s="2">
        <v>324</v>
      </c>
      <c r="D13" s="2"/>
      <c r="E13" s="2"/>
    </row>
    <row r="14" spans="1:12" x14ac:dyDescent="0.3">
      <c r="A14" t="s">
        <v>85</v>
      </c>
      <c r="B14" s="2">
        <v>400</v>
      </c>
      <c r="C14" s="2"/>
      <c r="D14" s="2">
        <v>1100</v>
      </c>
      <c r="E14" s="2"/>
    </row>
    <row r="15" spans="1:12" x14ac:dyDescent="0.3">
      <c r="A15" t="s">
        <v>100</v>
      </c>
      <c r="B15" s="2">
        <v>968</v>
      </c>
      <c r="C15" s="2">
        <v>1000.8</v>
      </c>
      <c r="D15" s="2">
        <v>1200</v>
      </c>
      <c r="E15" s="2"/>
      <c r="G15" s="2">
        <v>1200</v>
      </c>
      <c r="H15" s="5">
        <v>316.3</v>
      </c>
      <c r="I15" s="5">
        <f>316.8+1350</f>
        <v>1666.8</v>
      </c>
      <c r="K15" s="98">
        <f>1500+316.8</f>
        <v>1816.8</v>
      </c>
      <c r="L15" s="102">
        <v>45699</v>
      </c>
    </row>
    <row r="16" spans="1:12" x14ac:dyDescent="0.3">
      <c r="A16" t="s">
        <v>242</v>
      </c>
      <c r="B16" s="2"/>
      <c r="C16" s="2"/>
      <c r="D16" s="2"/>
      <c r="E16" s="2"/>
      <c r="G16" s="2"/>
      <c r="H16" s="98"/>
      <c r="I16" s="98"/>
    </row>
    <row r="17" spans="1:15" x14ac:dyDescent="0.3">
      <c r="A17" t="s">
        <v>224</v>
      </c>
      <c r="B17" s="2"/>
      <c r="C17" s="2"/>
      <c r="D17" s="2"/>
      <c r="E17" s="2"/>
      <c r="F17" s="94">
        <v>677.62</v>
      </c>
      <c r="G17">
        <v>828.64</v>
      </c>
      <c r="H17" s="2">
        <v>700</v>
      </c>
      <c r="I17" s="5">
        <v>250</v>
      </c>
    </row>
    <row r="18" spans="1:15" x14ac:dyDescent="0.3">
      <c r="A18" t="s">
        <v>107</v>
      </c>
      <c r="B18" s="2"/>
      <c r="C18" s="2"/>
      <c r="D18" s="2">
        <v>500</v>
      </c>
      <c r="E18" s="2"/>
      <c r="G18" s="2">
        <v>1500</v>
      </c>
      <c r="H18" s="5"/>
      <c r="I18" s="98"/>
    </row>
    <row r="19" spans="1:15" x14ac:dyDescent="0.3">
      <c r="A19" t="s">
        <v>216</v>
      </c>
      <c r="B19" s="2"/>
      <c r="C19" s="2"/>
      <c r="D19" s="2"/>
      <c r="E19" s="2">
        <v>2000</v>
      </c>
      <c r="G19" s="2"/>
    </row>
    <row r="20" spans="1:15" x14ac:dyDescent="0.3">
      <c r="A20" t="s">
        <v>218</v>
      </c>
      <c r="B20" s="2"/>
      <c r="C20" s="2"/>
      <c r="D20" s="2"/>
      <c r="E20" s="2"/>
      <c r="F20" s="2">
        <v>2000</v>
      </c>
      <c r="G20" s="2"/>
      <c r="I20" s="5">
        <v>1200</v>
      </c>
    </row>
    <row r="21" spans="1:15" x14ac:dyDescent="0.3">
      <c r="B21" s="7">
        <f>SUM(B12:B20)</f>
        <v>2893</v>
      </c>
      <c r="C21" s="7">
        <f t="shared" ref="C21:G21" si="3">SUM(C12:C20)</f>
        <v>2324.8000000000002</v>
      </c>
      <c r="D21" s="7">
        <f t="shared" si="3"/>
        <v>3468</v>
      </c>
      <c r="E21" s="7">
        <f t="shared" si="3"/>
        <v>2000</v>
      </c>
      <c r="F21" s="7">
        <f t="shared" si="3"/>
        <v>2677.62</v>
      </c>
      <c r="G21" s="7">
        <f t="shared" si="3"/>
        <v>3528.64</v>
      </c>
      <c r="H21" s="7">
        <f>SUM(H12:H20)</f>
        <v>1016.3</v>
      </c>
      <c r="I21" s="7">
        <f t="shared" ref="I21" si="4">SUM(I12:I20)</f>
        <v>3116.8</v>
      </c>
      <c r="K21" s="6">
        <f>SUM(K12:K20)</f>
        <v>1816.8</v>
      </c>
      <c r="O21" s="2"/>
    </row>
    <row r="22" spans="1:15" x14ac:dyDescent="0.3">
      <c r="B22" s="2"/>
      <c r="C22" s="2"/>
      <c r="D22" s="2"/>
      <c r="M22" s="2"/>
    </row>
    <row r="23" spans="1:15" x14ac:dyDescent="0.3">
      <c r="A23" t="s">
        <v>185</v>
      </c>
      <c r="B23" s="2">
        <f>B3+B5-B21</f>
        <v>2107</v>
      </c>
      <c r="C23" s="2">
        <f>C3+C5-C21</f>
        <v>4782.2</v>
      </c>
      <c r="D23" s="2">
        <f>D3+D5-D21</f>
        <v>6314.2000000000007</v>
      </c>
      <c r="E23" s="2">
        <f>E3+E10-E21</f>
        <v>5514.2000000000007</v>
      </c>
      <c r="F23" s="2">
        <f>F3+F10-F21</f>
        <v>5036.5800000000008</v>
      </c>
      <c r="G23" s="2">
        <f>G3+G10-G21</f>
        <v>3707.940000000001</v>
      </c>
      <c r="H23" s="2">
        <f>H3+H10-H21</f>
        <v>2691.6400000000012</v>
      </c>
      <c r="I23" s="2">
        <f>I3+I10-I21</f>
        <v>4574.8400000000011</v>
      </c>
      <c r="K23" s="2">
        <f>K10-K21</f>
        <v>7758.04</v>
      </c>
    </row>
    <row r="24" spans="1:15" x14ac:dyDescent="0.3">
      <c r="B24" s="2"/>
      <c r="C24" s="2"/>
      <c r="D24" s="2"/>
      <c r="M24" s="2"/>
    </row>
    <row r="25" spans="1:15" x14ac:dyDescent="0.3">
      <c r="B25" s="2"/>
      <c r="C25" s="2"/>
      <c r="D25" s="2"/>
    </row>
    <row r="26" spans="1:15" x14ac:dyDescent="0.3">
      <c r="B26" s="2"/>
      <c r="C26" s="2"/>
      <c r="D26" s="2"/>
    </row>
    <row r="27" spans="1:15" x14ac:dyDescent="0.3">
      <c r="B27" s="2"/>
      <c r="C27" s="2"/>
      <c r="D27" s="2"/>
    </row>
    <row r="28" spans="1:15" x14ac:dyDescent="0.3">
      <c r="B28" s="2"/>
      <c r="C28" s="2"/>
      <c r="D28" s="2"/>
    </row>
    <row r="29" spans="1:15" x14ac:dyDescent="0.3">
      <c r="B29" s="2"/>
      <c r="C29" s="2"/>
      <c r="D29" s="2"/>
    </row>
    <row r="30" spans="1:15" x14ac:dyDescent="0.3">
      <c r="B30" s="2"/>
      <c r="C30" s="2"/>
      <c r="D30" s="2"/>
    </row>
    <row r="31" spans="1:15" x14ac:dyDescent="0.3">
      <c r="B31" s="2"/>
      <c r="C31" s="2"/>
      <c r="D31" s="2"/>
    </row>
    <row r="32" spans="1:15" x14ac:dyDescent="0.3">
      <c r="B32" s="2"/>
      <c r="C32" s="2"/>
      <c r="D32" s="2"/>
    </row>
    <row r="33" spans="2:4" x14ac:dyDescent="0.3">
      <c r="B33" s="2"/>
      <c r="C33" s="2"/>
      <c r="D33" s="2"/>
    </row>
    <row r="34" spans="2:4" x14ac:dyDescent="0.3">
      <c r="B34" s="2"/>
      <c r="C34" s="2"/>
      <c r="D34" s="2"/>
    </row>
    <row r="35" spans="2:4" x14ac:dyDescent="0.3">
      <c r="B35" s="2"/>
      <c r="C35" s="2"/>
      <c r="D35" s="2"/>
    </row>
    <row r="36" spans="2:4" x14ac:dyDescent="0.3">
      <c r="B36" s="2"/>
      <c r="C36" s="2"/>
      <c r="D36" s="2"/>
    </row>
    <row r="37" spans="2:4" x14ac:dyDescent="0.3">
      <c r="B37" s="2"/>
      <c r="C37" s="2"/>
      <c r="D37" s="2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E468-E861-4745-9830-0DAACA1FB827}">
  <dimension ref="A1:AN52"/>
  <sheetViews>
    <sheetView workbookViewId="0">
      <selection activeCell="F1" sqref="F1"/>
    </sheetView>
  </sheetViews>
  <sheetFormatPr defaultColWidth="8.88671875" defaultRowHeight="14.4" x14ac:dyDescent="0.3"/>
  <cols>
    <col min="1" max="1" width="20.88671875" style="3" customWidth="1"/>
    <col min="2" max="5" width="8.88671875" style="3"/>
    <col min="6" max="6" width="3.6640625" style="3" customWidth="1"/>
    <col min="7" max="10" width="8.88671875" style="3"/>
    <col min="11" max="11" width="17.6640625" style="3" customWidth="1"/>
    <col min="12" max="16384" width="8.88671875" style="3"/>
  </cols>
  <sheetData>
    <row r="1" spans="1:40" x14ac:dyDescent="0.3">
      <c r="A1" s="3" t="s">
        <v>202</v>
      </c>
      <c r="B1" s="3" t="s">
        <v>205</v>
      </c>
      <c r="G1" s="22"/>
      <c r="K1" s="24">
        <v>13</v>
      </c>
      <c r="L1" s="5">
        <v>1200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>
        <v>1650</v>
      </c>
    </row>
    <row r="2" spans="1:40" x14ac:dyDescent="0.3">
      <c r="K2" s="24">
        <v>17</v>
      </c>
      <c r="L2" s="5">
        <v>1330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>
        <v>1300</v>
      </c>
    </row>
    <row r="3" spans="1:40" x14ac:dyDescent="0.3">
      <c r="A3" s="3" t="s">
        <v>203</v>
      </c>
      <c r="B3" s="3" t="s">
        <v>206</v>
      </c>
      <c r="K3" s="24">
        <v>28</v>
      </c>
      <c r="L3" s="5">
        <v>1360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>
        <v>144</v>
      </c>
    </row>
    <row r="4" spans="1:40" x14ac:dyDescent="0.3">
      <c r="K4" s="24">
        <v>35</v>
      </c>
      <c r="L4" s="5">
        <v>1410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>
        <v>380</v>
      </c>
    </row>
    <row r="5" spans="1:40" x14ac:dyDescent="0.3">
      <c r="A5" s="3" t="s">
        <v>204</v>
      </c>
      <c r="B5" s="3" t="s">
        <v>207</v>
      </c>
      <c r="K5" s="24">
        <v>39</v>
      </c>
      <c r="L5" s="5">
        <v>1410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>
        <v>144</v>
      </c>
    </row>
    <row r="6" spans="1:40" x14ac:dyDescent="0.3">
      <c r="K6" s="24">
        <v>44</v>
      </c>
      <c r="L6" s="5">
        <v>300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>
        <v>898</v>
      </c>
    </row>
    <row r="7" spans="1:40" x14ac:dyDescent="0.3">
      <c r="A7" s="3" t="s">
        <v>208</v>
      </c>
      <c r="B7" s="3" t="s">
        <v>189</v>
      </c>
      <c r="K7" s="24">
        <v>48</v>
      </c>
      <c r="L7" s="5">
        <v>1440</v>
      </c>
    </row>
    <row r="8" spans="1:40" x14ac:dyDescent="0.3">
      <c r="D8" s="200" t="s">
        <v>209</v>
      </c>
      <c r="E8" s="200"/>
      <c r="G8" s="200" t="s">
        <v>209</v>
      </c>
      <c r="H8" s="200"/>
      <c r="K8" s="24">
        <v>53</v>
      </c>
      <c r="L8" s="5">
        <v>1280</v>
      </c>
    </row>
    <row r="9" spans="1:40" x14ac:dyDescent="0.3">
      <c r="A9" s="11" t="s">
        <v>12</v>
      </c>
      <c r="C9" s="12" t="s">
        <v>156</v>
      </c>
      <c r="D9" s="38" t="s">
        <v>210</v>
      </c>
      <c r="E9" s="38" t="s">
        <v>211</v>
      </c>
      <c r="G9" s="12" t="s">
        <v>156</v>
      </c>
      <c r="H9" s="38" t="s">
        <v>211</v>
      </c>
      <c r="K9" s="24">
        <v>54</v>
      </c>
      <c r="L9" s="5">
        <v>200</v>
      </c>
    </row>
    <row r="10" spans="1:40" x14ac:dyDescent="0.3">
      <c r="A10" s="3" t="s">
        <v>111</v>
      </c>
      <c r="B10" s="3" t="s">
        <v>41</v>
      </c>
      <c r="C10" s="3">
        <v>12000</v>
      </c>
      <c r="D10" s="3">
        <v>12000</v>
      </c>
      <c r="G10" s="97">
        <v>12250</v>
      </c>
      <c r="K10" s="24" t="s">
        <v>127</v>
      </c>
      <c r="L10" s="72">
        <f>SUM(L1:L9)</f>
        <v>9930</v>
      </c>
    </row>
    <row r="11" spans="1:40" x14ac:dyDescent="0.3">
      <c r="A11" s="3" t="s">
        <v>112</v>
      </c>
      <c r="B11" s="3" t="s">
        <v>43</v>
      </c>
      <c r="C11" s="3">
        <v>750</v>
      </c>
      <c r="D11" s="3">
        <v>750</v>
      </c>
      <c r="G11" s="97">
        <v>750</v>
      </c>
      <c r="L11" s="5"/>
    </row>
    <row r="12" spans="1:40" x14ac:dyDescent="0.3">
      <c r="A12" s="3" t="s">
        <v>113</v>
      </c>
      <c r="B12" s="3" t="s">
        <v>44</v>
      </c>
      <c r="C12" s="3">
        <v>1200</v>
      </c>
      <c r="D12" s="3">
        <v>1200</v>
      </c>
      <c r="G12" s="97">
        <v>500</v>
      </c>
    </row>
    <row r="13" spans="1:40" x14ac:dyDescent="0.3">
      <c r="A13" s="3" t="s">
        <v>114</v>
      </c>
      <c r="B13" s="3" t="s">
        <v>45</v>
      </c>
      <c r="C13" s="3">
        <v>50</v>
      </c>
      <c r="D13" s="3">
        <v>50</v>
      </c>
      <c r="G13" s="97"/>
      <c r="K13" s="24">
        <v>14</v>
      </c>
      <c r="L13" s="5">
        <v>1650</v>
      </c>
    </row>
    <row r="14" spans="1:40" x14ac:dyDescent="0.3">
      <c r="A14" s="3" t="s">
        <v>115</v>
      </c>
      <c r="B14" s="3" t="s">
        <v>46</v>
      </c>
      <c r="C14" s="3">
        <v>50</v>
      </c>
      <c r="D14" s="3">
        <v>50</v>
      </c>
      <c r="G14" s="97">
        <v>50</v>
      </c>
      <c r="K14" s="24">
        <v>18</v>
      </c>
      <c r="L14" s="5">
        <v>1300</v>
      </c>
    </row>
    <row r="15" spans="1:40" x14ac:dyDescent="0.3">
      <c r="A15" s="3" t="s">
        <v>59</v>
      </c>
      <c r="B15" s="3" t="s">
        <v>47</v>
      </c>
      <c r="C15" s="3">
        <v>1000</v>
      </c>
      <c r="D15" s="3">
        <v>1000</v>
      </c>
      <c r="G15" s="97">
        <v>500</v>
      </c>
      <c r="K15" s="24">
        <v>25</v>
      </c>
      <c r="L15" s="5">
        <v>144</v>
      </c>
    </row>
    <row r="16" spans="1:40" x14ac:dyDescent="0.3">
      <c r="A16" s="3" t="s">
        <v>5</v>
      </c>
      <c r="B16" s="3" t="s">
        <v>48</v>
      </c>
      <c r="C16" s="3">
        <v>1900</v>
      </c>
      <c r="D16" s="3">
        <v>1900</v>
      </c>
      <c r="G16" s="97">
        <v>2576</v>
      </c>
      <c r="K16" s="24">
        <v>40</v>
      </c>
      <c r="L16" s="5">
        <v>380</v>
      </c>
    </row>
    <row r="17" spans="1:12" x14ac:dyDescent="0.3">
      <c r="A17" s="3" t="s">
        <v>116</v>
      </c>
      <c r="B17" s="3" t="s">
        <v>49</v>
      </c>
      <c r="C17" s="3">
        <v>20</v>
      </c>
      <c r="D17" s="3">
        <v>20</v>
      </c>
      <c r="G17" s="97">
        <v>150</v>
      </c>
      <c r="K17" s="24">
        <v>41</v>
      </c>
      <c r="L17" s="5">
        <v>144</v>
      </c>
    </row>
    <row r="18" spans="1:12" x14ac:dyDescent="0.3">
      <c r="A18" s="3" t="s">
        <v>117</v>
      </c>
      <c r="B18" s="3" t="s">
        <v>50</v>
      </c>
      <c r="C18" s="3">
        <v>2050</v>
      </c>
      <c r="D18" s="3">
        <v>2050</v>
      </c>
      <c r="G18" s="97">
        <v>2050</v>
      </c>
      <c r="K18" s="24">
        <v>50</v>
      </c>
      <c r="L18" s="5">
        <v>898</v>
      </c>
    </row>
    <row r="19" spans="1:12" x14ac:dyDescent="0.3">
      <c r="A19" s="3" t="s">
        <v>118</v>
      </c>
      <c r="B19" s="3" t="s">
        <v>51</v>
      </c>
      <c r="C19" s="3">
        <v>50</v>
      </c>
      <c r="D19" s="3">
        <v>50</v>
      </c>
      <c r="G19" s="97">
        <v>50</v>
      </c>
      <c r="K19" s="24" t="s">
        <v>158</v>
      </c>
      <c r="L19" s="72">
        <f>SUM(L13:L18)</f>
        <v>4516</v>
      </c>
    </row>
    <row r="20" spans="1:12" x14ac:dyDescent="0.3">
      <c r="A20" s="3" t="s">
        <v>119</v>
      </c>
      <c r="B20" s="3" t="s">
        <v>52</v>
      </c>
      <c r="C20" s="3">
        <v>1000</v>
      </c>
      <c r="D20" s="3">
        <v>1000</v>
      </c>
      <c r="G20" s="113">
        <v>22.5</v>
      </c>
    </row>
    <row r="21" spans="1:12" x14ac:dyDescent="0.3">
      <c r="A21" s="3" t="s">
        <v>65</v>
      </c>
      <c r="B21" s="3" t="s">
        <v>53</v>
      </c>
      <c r="C21" s="3">
        <v>100</v>
      </c>
      <c r="D21" s="3">
        <v>100</v>
      </c>
      <c r="G21" s="97">
        <v>100</v>
      </c>
      <c r="L21" s="5"/>
    </row>
    <row r="22" spans="1:12" x14ac:dyDescent="0.3">
      <c r="A22" s="3" t="s">
        <v>17</v>
      </c>
      <c r="B22" s="3" t="s">
        <v>54</v>
      </c>
      <c r="C22" s="3">
        <v>0</v>
      </c>
      <c r="D22" s="3">
        <v>0</v>
      </c>
      <c r="G22" s="97"/>
      <c r="K22" s="24" t="s">
        <v>245</v>
      </c>
      <c r="L22" s="72">
        <v>2900.86</v>
      </c>
    </row>
    <row r="23" spans="1:12" x14ac:dyDescent="0.3">
      <c r="A23" s="3" t="s">
        <v>66</v>
      </c>
      <c r="B23" s="3" t="s">
        <v>55</v>
      </c>
      <c r="C23" s="3">
        <v>0</v>
      </c>
      <c r="D23" s="3">
        <v>0</v>
      </c>
      <c r="G23" s="97">
        <v>2450</v>
      </c>
    </row>
    <row r="24" spans="1:12" x14ac:dyDescent="0.3">
      <c r="A24" s="3" t="s">
        <v>83</v>
      </c>
      <c r="B24" s="3" t="s">
        <v>78</v>
      </c>
      <c r="C24" s="3">
        <v>900</v>
      </c>
      <c r="D24" s="3">
        <v>900</v>
      </c>
      <c r="G24" s="97">
        <v>920</v>
      </c>
    </row>
    <row r="25" spans="1:12" x14ac:dyDescent="0.3">
      <c r="A25" s="3" t="s">
        <v>84</v>
      </c>
      <c r="B25" s="3" t="s">
        <v>79</v>
      </c>
      <c r="C25" s="3">
        <v>40</v>
      </c>
      <c r="D25" s="3">
        <v>40</v>
      </c>
      <c r="G25" s="97">
        <v>40</v>
      </c>
      <c r="K25" s="24">
        <v>30</v>
      </c>
      <c r="L25" s="5">
        <v>1541.8</v>
      </c>
    </row>
    <row r="26" spans="1:12" x14ac:dyDescent="0.3">
      <c r="A26" s="3" t="s">
        <v>85</v>
      </c>
      <c r="B26" s="3" t="s">
        <v>80</v>
      </c>
      <c r="C26" s="3">
        <v>1100</v>
      </c>
      <c r="D26" s="3">
        <v>1100</v>
      </c>
      <c r="G26" s="97"/>
      <c r="K26" s="24">
        <v>56</v>
      </c>
      <c r="L26" s="5">
        <v>275</v>
      </c>
    </row>
    <row r="27" spans="1:12" x14ac:dyDescent="0.3">
      <c r="A27" s="3" t="s">
        <v>86</v>
      </c>
      <c r="B27" s="3" t="s">
        <v>81</v>
      </c>
      <c r="C27" s="3">
        <v>20</v>
      </c>
      <c r="D27" s="3">
        <v>20</v>
      </c>
      <c r="G27" s="97">
        <v>30</v>
      </c>
      <c r="K27" s="24" t="s">
        <v>131</v>
      </c>
      <c r="L27" s="72">
        <f>SUM(L25:L26)</f>
        <v>1816.8</v>
      </c>
    </row>
    <row r="28" spans="1:12" x14ac:dyDescent="0.3">
      <c r="A28" s="3" t="s">
        <v>87</v>
      </c>
      <c r="B28" s="3" t="s">
        <v>82</v>
      </c>
      <c r="C28" s="3">
        <v>40</v>
      </c>
      <c r="D28" s="3">
        <v>40</v>
      </c>
      <c r="G28" s="97">
        <v>35</v>
      </c>
    </row>
    <row r="29" spans="1:12" x14ac:dyDescent="0.3">
      <c r="A29" s="3" t="s">
        <v>126</v>
      </c>
      <c r="B29" s="3" t="s">
        <v>88</v>
      </c>
      <c r="C29" s="3">
        <v>100</v>
      </c>
      <c r="D29" s="3">
        <v>100</v>
      </c>
      <c r="G29" s="97">
        <v>150</v>
      </c>
    </row>
    <row r="30" spans="1:12" x14ac:dyDescent="0.3">
      <c r="A30" s="3" t="s">
        <v>127</v>
      </c>
      <c r="B30" s="3" t="s">
        <v>89</v>
      </c>
      <c r="C30" s="3">
        <v>7500</v>
      </c>
      <c r="E30" s="3">
        <v>7500</v>
      </c>
      <c r="G30" s="97">
        <v>10000</v>
      </c>
      <c r="H30" s="3">
        <v>10000</v>
      </c>
      <c r="K30" s="24">
        <v>8</v>
      </c>
      <c r="L30" s="5">
        <v>100</v>
      </c>
    </row>
    <row r="31" spans="1:12" x14ac:dyDescent="0.3">
      <c r="A31" s="3" t="s">
        <v>128</v>
      </c>
      <c r="B31" s="3" t="s">
        <v>90</v>
      </c>
      <c r="C31" s="3">
        <v>5000</v>
      </c>
      <c r="D31" s="3">
        <v>5000</v>
      </c>
      <c r="G31" s="97"/>
      <c r="K31" s="24">
        <v>42</v>
      </c>
      <c r="L31" s="5">
        <v>234</v>
      </c>
    </row>
    <row r="32" spans="1:12" x14ac:dyDescent="0.3">
      <c r="A32" s="3" t="s">
        <v>150</v>
      </c>
      <c r="B32" s="3" t="s">
        <v>91</v>
      </c>
      <c r="C32" s="3">
        <v>2000</v>
      </c>
      <c r="D32" s="3">
        <v>2000</v>
      </c>
      <c r="G32" s="97"/>
      <c r="K32" s="24" t="s">
        <v>246</v>
      </c>
      <c r="L32" s="72">
        <f>SUM(L30:L31)</f>
        <v>334</v>
      </c>
    </row>
    <row r="33" spans="1:12" x14ac:dyDescent="0.3">
      <c r="A33" s="3" t="s">
        <v>100</v>
      </c>
      <c r="B33" s="3" t="s">
        <v>92</v>
      </c>
      <c r="C33" s="3">
        <v>1200</v>
      </c>
      <c r="D33" s="3">
        <v>1200</v>
      </c>
      <c r="G33" s="97"/>
    </row>
    <row r="34" spans="1:12" x14ac:dyDescent="0.3">
      <c r="A34" s="3" t="s">
        <v>129</v>
      </c>
      <c r="B34" s="3" t="s">
        <v>93</v>
      </c>
      <c r="C34" s="3">
        <v>2000</v>
      </c>
      <c r="E34" s="3">
        <v>2000</v>
      </c>
      <c r="G34" s="97">
        <v>3000</v>
      </c>
      <c r="H34" s="3">
        <v>3000</v>
      </c>
    </row>
    <row r="35" spans="1:12" x14ac:dyDescent="0.3">
      <c r="A35" s="3" t="s">
        <v>130</v>
      </c>
      <c r="B35" s="3" t="s">
        <v>94</v>
      </c>
      <c r="C35" s="3">
        <v>5000</v>
      </c>
      <c r="E35" s="3">
        <v>5000</v>
      </c>
      <c r="G35" s="97">
        <v>3000</v>
      </c>
      <c r="H35" s="3">
        <v>3000</v>
      </c>
      <c r="K35" s="24" t="s">
        <v>247</v>
      </c>
      <c r="L35" s="72">
        <v>300</v>
      </c>
    </row>
    <row r="36" spans="1:12" x14ac:dyDescent="0.3">
      <c r="A36" s="3" t="s">
        <v>131</v>
      </c>
      <c r="B36" s="3" t="s">
        <v>95</v>
      </c>
      <c r="C36" s="3">
        <v>0</v>
      </c>
      <c r="D36" s="3">
        <v>0</v>
      </c>
      <c r="G36" s="97">
        <v>500</v>
      </c>
    </row>
    <row r="37" spans="1:12" ht="15" thickBot="1" x14ac:dyDescent="0.35">
      <c r="A37" s="3" t="s">
        <v>132</v>
      </c>
      <c r="B37" s="3" t="s">
        <v>96</v>
      </c>
      <c r="C37" s="3">
        <v>5000</v>
      </c>
      <c r="E37" s="3">
        <v>5000</v>
      </c>
      <c r="G37" s="97">
        <v>5000</v>
      </c>
      <c r="H37" s="3">
        <v>5000</v>
      </c>
      <c r="L37" s="71">
        <f>L10+L19+L22+L27+L32+L35</f>
        <v>19797.66</v>
      </c>
    </row>
    <row r="38" spans="1:12" x14ac:dyDescent="0.3">
      <c r="A38" s="3" t="s">
        <v>73</v>
      </c>
      <c r="B38" s="3" t="s">
        <v>67</v>
      </c>
      <c r="C38" s="3">
        <v>0</v>
      </c>
      <c r="D38" s="3">
        <v>0</v>
      </c>
      <c r="G38" s="97"/>
    </row>
    <row r="39" spans="1:12" x14ac:dyDescent="0.3">
      <c r="A39" s="3" t="s">
        <v>74</v>
      </c>
      <c r="B39" s="3" t="s">
        <v>68</v>
      </c>
      <c r="C39" s="3">
        <v>0</v>
      </c>
      <c r="D39" s="3">
        <v>0</v>
      </c>
      <c r="G39" s="97"/>
    </row>
    <row r="40" spans="1:12" x14ac:dyDescent="0.3">
      <c r="A40" s="3" t="s">
        <v>120</v>
      </c>
      <c r="B40" s="3" t="s">
        <v>69</v>
      </c>
      <c r="C40" s="3">
        <v>250</v>
      </c>
      <c r="D40" s="3">
        <v>250</v>
      </c>
      <c r="G40" s="97"/>
    </row>
    <row r="41" spans="1:12" x14ac:dyDescent="0.3">
      <c r="A41" s="3" t="s">
        <v>121</v>
      </c>
      <c r="B41" s="3" t="s">
        <v>70</v>
      </c>
      <c r="C41" s="3">
        <v>100</v>
      </c>
      <c r="D41" s="3">
        <v>100</v>
      </c>
      <c r="G41" s="97"/>
    </row>
    <row r="42" spans="1:12" x14ac:dyDescent="0.3">
      <c r="A42" s="3" t="s">
        <v>122</v>
      </c>
      <c r="B42" s="3" t="s">
        <v>71</v>
      </c>
      <c r="C42" s="3">
        <v>600</v>
      </c>
      <c r="E42" s="3">
        <v>600</v>
      </c>
      <c r="G42" s="97"/>
    </row>
    <row r="43" spans="1:12" x14ac:dyDescent="0.3">
      <c r="A43" s="3" t="s">
        <v>123</v>
      </c>
      <c r="B43" s="3" t="s">
        <v>72</v>
      </c>
      <c r="C43" s="3">
        <v>100</v>
      </c>
      <c r="D43" s="3">
        <v>100</v>
      </c>
      <c r="G43" s="97"/>
    </row>
    <row r="44" spans="1:12" x14ac:dyDescent="0.3">
      <c r="A44" s="3" t="s">
        <v>190</v>
      </c>
      <c r="B44" s="3" t="s">
        <v>106</v>
      </c>
      <c r="C44" s="3">
        <v>500</v>
      </c>
      <c r="D44" s="3">
        <v>500</v>
      </c>
      <c r="G44" s="97"/>
    </row>
    <row r="45" spans="1:12" x14ac:dyDescent="0.3">
      <c r="A45" s="3" t="s">
        <v>124</v>
      </c>
      <c r="B45" s="3" t="s">
        <v>108</v>
      </c>
      <c r="C45" s="3">
        <v>1200</v>
      </c>
      <c r="D45" s="3">
        <v>1200</v>
      </c>
      <c r="G45" s="97">
        <v>2200</v>
      </c>
    </row>
    <row r="46" spans="1:12" x14ac:dyDescent="0.3">
      <c r="A46" s="3" t="s">
        <v>23</v>
      </c>
      <c r="B46" s="3" t="s">
        <v>109</v>
      </c>
      <c r="C46" s="3">
        <v>0</v>
      </c>
      <c r="G46" s="97">
        <v>5000</v>
      </c>
    </row>
    <row r="47" spans="1:12" x14ac:dyDescent="0.3">
      <c r="A47" s="3" t="s">
        <v>33</v>
      </c>
    </row>
    <row r="48" spans="1:12" x14ac:dyDescent="0.3">
      <c r="A48" s="3" t="s">
        <v>110</v>
      </c>
    </row>
    <row r="49" spans="1:8" x14ac:dyDescent="0.3">
      <c r="A49" s="3" t="s">
        <v>27</v>
      </c>
    </row>
    <row r="50" spans="1:8" x14ac:dyDescent="0.3">
      <c r="A50" s="3" t="s">
        <v>125</v>
      </c>
      <c r="G50" s="97">
        <v>3500</v>
      </c>
    </row>
    <row r="51" spans="1:8" x14ac:dyDescent="0.3">
      <c r="A51" s="11" t="s">
        <v>13</v>
      </c>
      <c r="C51" s="114">
        <f>SUM(C10:C50)</f>
        <v>52820</v>
      </c>
      <c r="D51" s="114">
        <f t="shared" ref="D51:E51" si="0">SUM(D10:D50)</f>
        <v>32720</v>
      </c>
      <c r="E51" s="114">
        <f t="shared" si="0"/>
        <v>20100</v>
      </c>
      <c r="F51" s="114"/>
      <c r="G51" s="115">
        <f>SUM(G10:G50)</f>
        <v>54823.5</v>
      </c>
      <c r="H51" s="114">
        <f>SUM(H10:H50)</f>
        <v>21000</v>
      </c>
    </row>
    <row r="52" spans="1:8" x14ac:dyDescent="0.3">
      <c r="F52" s="26"/>
    </row>
  </sheetData>
  <mergeCells count="2">
    <mergeCell ref="D8:E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259B-AC06-488A-BFF7-E934D8C6A764}">
  <sheetPr>
    <pageSetUpPr fitToPage="1"/>
  </sheetPr>
  <dimension ref="A1:R25"/>
  <sheetViews>
    <sheetView workbookViewId="0">
      <selection activeCell="R1" sqref="R1"/>
    </sheetView>
  </sheetViews>
  <sheetFormatPr defaultRowHeight="14.4" x14ac:dyDescent="0.3"/>
  <sheetData>
    <row r="1" spans="1:16" x14ac:dyDescent="0.3">
      <c r="A1" s="108" t="s">
        <v>232</v>
      </c>
      <c r="B1" s="108">
        <v>12200</v>
      </c>
      <c r="C1" s="108" t="s">
        <v>233</v>
      </c>
      <c r="J1" s="108" t="s">
        <v>232</v>
      </c>
      <c r="K1" s="108">
        <v>12200</v>
      </c>
      <c r="L1" s="108" t="s">
        <v>233</v>
      </c>
    </row>
    <row r="3" spans="1:16" x14ac:dyDescent="0.3">
      <c r="A3" s="1" t="s">
        <v>133</v>
      </c>
      <c r="B3" t="s">
        <v>234</v>
      </c>
      <c r="C3" t="s">
        <v>9</v>
      </c>
      <c r="D3" s="109" t="s">
        <v>235</v>
      </c>
      <c r="E3" t="s">
        <v>236</v>
      </c>
      <c r="F3" t="s">
        <v>237</v>
      </c>
      <c r="J3" s="1" t="s">
        <v>133</v>
      </c>
      <c r="K3" t="s">
        <v>234</v>
      </c>
      <c r="L3" t="s">
        <v>9</v>
      </c>
      <c r="M3" s="109" t="s">
        <v>235</v>
      </c>
      <c r="N3" t="s">
        <v>236</v>
      </c>
      <c r="O3" t="s">
        <v>237</v>
      </c>
    </row>
    <row r="4" spans="1:16" x14ac:dyDescent="0.3">
      <c r="A4" s="35">
        <v>44927</v>
      </c>
      <c r="B4" s="76" t="s">
        <v>223</v>
      </c>
      <c r="C4" s="76" t="s">
        <v>223</v>
      </c>
      <c r="D4" s="109"/>
      <c r="E4" s="76" t="s">
        <v>223</v>
      </c>
      <c r="F4" s="76" t="s">
        <v>223</v>
      </c>
      <c r="J4" s="119">
        <v>45292</v>
      </c>
      <c r="K4" s="120"/>
      <c r="L4" s="120"/>
      <c r="M4" s="121"/>
      <c r="N4" s="120"/>
      <c r="O4" s="122"/>
      <c r="P4" s="123">
        <f t="shared" ref="P4:P6" si="0">SUM(M4:O4)</f>
        <v>0</v>
      </c>
    </row>
    <row r="5" spans="1:16" x14ac:dyDescent="0.3">
      <c r="A5" s="35">
        <v>44958</v>
      </c>
      <c r="B5" s="76" t="s">
        <v>223</v>
      </c>
      <c r="C5" s="76" t="s">
        <v>223</v>
      </c>
      <c r="D5" s="109"/>
      <c r="E5" s="76" t="s">
        <v>223</v>
      </c>
      <c r="F5" s="76" t="s">
        <v>223</v>
      </c>
      <c r="J5" s="124">
        <v>45323</v>
      </c>
      <c r="K5" s="125">
        <v>18941</v>
      </c>
      <c r="L5" s="125"/>
      <c r="M5" s="126">
        <v>2600</v>
      </c>
      <c r="N5" s="125"/>
      <c r="O5" s="77"/>
      <c r="P5" s="127">
        <f t="shared" si="0"/>
        <v>2600</v>
      </c>
    </row>
    <row r="6" spans="1:16" x14ac:dyDescent="0.3">
      <c r="A6" s="35">
        <v>44986</v>
      </c>
      <c r="B6" s="76" t="s">
        <v>223</v>
      </c>
      <c r="C6" s="76" t="s">
        <v>223</v>
      </c>
      <c r="D6" s="109"/>
      <c r="E6" s="76" t="s">
        <v>223</v>
      </c>
      <c r="F6" s="76" t="s">
        <v>223</v>
      </c>
      <c r="J6" s="35">
        <v>45352</v>
      </c>
      <c r="K6" s="76"/>
      <c r="L6" s="76"/>
      <c r="M6" s="109"/>
      <c r="P6">
        <f t="shared" si="0"/>
        <v>0</v>
      </c>
    </row>
    <row r="7" spans="1:16" x14ac:dyDescent="0.3">
      <c r="A7" s="35">
        <v>45017</v>
      </c>
      <c r="B7">
        <v>18323</v>
      </c>
      <c r="C7">
        <v>13</v>
      </c>
      <c r="D7" s="109">
        <v>1200</v>
      </c>
      <c r="E7" s="76" t="s">
        <v>223</v>
      </c>
      <c r="F7" s="76" t="s">
        <v>223</v>
      </c>
      <c r="G7">
        <f>SUM(D7:F7)</f>
        <v>1200</v>
      </c>
      <c r="J7" s="35">
        <v>45383</v>
      </c>
      <c r="M7" s="109"/>
      <c r="P7">
        <f>SUM(M7:O7)</f>
        <v>0</v>
      </c>
    </row>
    <row r="8" spans="1:16" x14ac:dyDescent="0.3">
      <c r="A8" s="35">
        <v>45047</v>
      </c>
      <c r="B8">
        <v>18384</v>
      </c>
      <c r="C8">
        <v>17</v>
      </c>
      <c r="D8" s="109">
        <v>1200</v>
      </c>
      <c r="E8">
        <v>80</v>
      </c>
      <c r="F8">
        <v>50</v>
      </c>
      <c r="G8">
        <f t="shared" ref="G8:G15" si="1">SUM(D8:F8)</f>
        <v>1330</v>
      </c>
      <c r="J8" s="35">
        <v>45413</v>
      </c>
      <c r="K8">
        <v>19136</v>
      </c>
      <c r="M8" s="109">
        <v>1016.66</v>
      </c>
      <c r="P8">
        <f t="shared" ref="P8:P15" si="2">SUM(M8:O8)</f>
        <v>1016.66</v>
      </c>
    </row>
    <row r="9" spans="1:16" x14ac:dyDescent="0.3">
      <c r="A9" s="35">
        <v>45078</v>
      </c>
      <c r="B9">
        <v>18434</v>
      </c>
      <c r="C9">
        <v>28</v>
      </c>
      <c r="D9" s="109">
        <v>1200</v>
      </c>
      <c r="E9">
        <v>160</v>
      </c>
      <c r="G9">
        <f t="shared" si="1"/>
        <v>1360</v>
      </c>
      <c r="J9" s="35">
        <v>45444</v>
      </c>
      <c r="M9" s="109"/>
      <c r="P9">
        <f t="shared" si="2"/>
        <v>0</v>
      </c>
    </row>
    <row r="10" spans="1:16" x14ac:dyDescent="0.3">
      <c r="A10" s="35">
        <v>45108</v>
      </c>
      <c r="B10">
        <v>18534</v>
      </c>
      <c r="C10">
        <v>35</v>
      </c>
      <c r="D10" s="109">
        <v>1200</v>
      </c>
      <c r="E10">
        <v>160</v>
      </c>
      <c r="F10">
        <v>50</v>
      </c>
      <c r="G10">
        <f t="shared" si="1"/>
        <v>1410</v>
      </c>
      <c r="J10" s="35">
        <v>45474</v>
      </c>
      <c r="M10" s="109"/>
      <c r="P10">
        <f t="shared" si="2"/>
        <v>0</v>
      </c>
    </row>
    <row r="11" spans="1:16" x14ac:dyDescent="0.3">
      <c r="A11" s="35">
        <v>45139</v>
      </c>
      <c r="B11">
        <v>18599</v>
      </c>
      <c r="C11">
        <v>39</v>
      </c>
      <c r="D11" s="109">
        <v>1200</v>
      </c>
      <c r="E11">
        <v>160</v>
      </c>
      <c r="F11">
        <v>50</v>
      </c>
      <c r="G11">
        <f t="shared" si="1"/>
        <v>1410</v>
      </c>
      <c r="J11" s="35">
        <v>45505</v>
      </c>
      <c r="M11" s="109"/>
      <c r="P11">
        <f t="shared" si="2"/>
        <v>0</v>
      </c>
    </row>
    <row r="12" spans="1:16" x14ac:dyDescent="0.3">
      <c r="A12" s="35">
        <v>45170</v>
      </c>
      <c r="B12">
        <v>18681</v>
      </c>
      <c r="C12">
        <v>48</v>
      </c>
      <c r="D12" s="109">
        <v>1200</v>
      </c>
      <c r="E12">
        <v>160</v>
      </c>
      <c r="F12">
        <v>80</v>
      </c>
      <c r="G12">
        <f t="shared" si="1"/>
        <v>1440</v>
      </c>
      <c r="J12" s="35">
        <v>45536</v>
      </c>
      <c r="M12" s="109"/>
      <c r="P12">
        <f t="shared" si="2"/>
        <v>0</v>
      </c>
    </row>
    <row r="13" spans="1:16" x14ac:dyDescent="0.3">
      <c r="A13" s="35">
        <v>45200</v>
      </c>
      <c r="B13">
        <v>18755</v>
      </c>
      <c r="C13">
        <v>53</v>
      </c>
      <c r="D13" s="109">
        <v>1200</v>
      </c>
      <c r="E13">
        <v>80</v>
      </c>
      <c r="F13">
        <v>0</v>
      </c>
      <c r="G13">
        <f t="shared" si="1"/>
        <v>1280</v>
      </c>
      <c r="J13" s="35">
        <v>45566</v>
      </c>
      <c r="M13" s="109"/>
      <c r="P13">
        <f t="shared" si="2"/>
        <v>0</v>
      </c>
    </row>
    <row r="14" spans="1:16" x14ac:dyDescent="0.3">
      <c r="A14" s="35">
        <v>45231</v>
      </c>
      <c r="B14" s="3">
        <v>18812</v>
      </c>
      <c r="C14" s="3">
        <v>59</v>
      </c>
      <c r="D14" s="109">
        <v>1200</v>
      </c>
      <c r="E14" s="3">
        <v>0</v>
      </c>
      <c r="F14" s="3">
        <v>0</v>
      </c>
      <c r="G14" s="3">
        <f t="shared" si="1"/>
        <v>1200</v>
      </c>
      <c r="J14" s="35">
        <v>45597</v>
      </c>
      <c r="K14" s="3"/>
      <c r="L14" s="3"/>
      <c r="M14" s="109"/>
      <c r="N14" s="3"/>
      <c r="O14" s="3"/>
      <c r="P14" s="3">
        <f t="shared" si="2"/>
        <v>0</v>
      </c>
    </row>
    <row r="15" spans="1:16" x14ac:dyDescent="0.3">
      <c r="A15" s="35">
        <v>45261</v>
      </c>
      <c r="B15">
        <v>18860</v>
      </c>
      <c r="C15">
        <v>73</v>
      </c>
      <c r="D15" s="109">
        <v>1200</v>
      </c>
      <c r="E15">
        <v>0</v>
      </c>
      <c r="F15">
        <v>0</v>
      </c>
      <c r="G15">
        <f t="shared" si="1"/>
        <v>1200</v>
      </c>
      <c r="J15" s="35">
        <v>45627</v>
      </c>
      <c r="M15" s="109"/>
      <c r="P15">
        <f t="shared" si="2"/>
        <v>0</v>
      </c>
    </row>
    <row r="16" spans="1:16" x14ac:dyDescent="0.3">
      <c r="B16" s="2"/>
      <c r="C16" s="2"/>
      <c r="D16" s="110">
        <f>SUM(D7:D15)</f>
        <v>10800</v>
      </c>
      <c r="E16" s="7">
        <f>SUM(E7:E15)</f>
        <v>800</v>
      </c>
      <c r="F16" s="7">
        <f>SUM(F7:F15)</f>
        <v>230</v>
      </c>
      <c r="G16" s="112">
        <f>SUM(G7:G15)</f>
        <v>11830</v>
      </c>
      <c r="K16" s="2"/>
      <c r="L16" s="2"/>
      <c r="M16" s="110">
        <f>SUM(M4:M15)</f>
        <v>3616.66</v>
      </c>
      <c r="N16" s="110">
        <f t="shared" ref="N16:O16" si="3">SUM(N4:N15)</f>
        <v>0</v>
      </c>
      <c r="O16" s="110">
        <f t="shared" si="3"/>
        <v>0</v>
      </c>
      <c r="P16" s="112">
        <f>SUM(P4:P15)</f>
        <v>3616.66</v>
      </c>
    </row>
    <row r="17" spans="2:18" x14ac:dyDescent="0.3">
      <c r="D17" s="109"/>
      <c r="M17" s="109"/>
    </row>
    <row r="18" spans="2:18" x14ac:dyDescent="0.3">
      <c r="C18" t="s">
        <v>243</v>
      </c>
      <c r="D18" s="111">
        <f>B1-D16</f>
        <v>1400</v>
      </c>
      <c r="G18" s="2">
        <f>Payments!AA7</f>
        <v>13206.599999999999</v>
      </c>
      <c r="H18" t="s">
        <v>244</v>
      </c>
      <c r="I18" s="2"/>
      <c r="L18" t="s">
        <v>243</v>
      </c>
      <c r="M18" s="111">
        <f>K1-M16</f>
        <v>8583.34</v>
      </c>
      <c r="P18" s="2">
        <f>2600+1016.66</f>
        <v>3616.66</v>
      </c>
      <c r="Q18" t="s">
        <v>244</v>
      </c>
    </row>
    <row r="19" spans="2:18" x14ac:dyDescent="0.3">
      <c r="G19" s="2">
        <v>-500</v>
      </c>
      <c r="H19" t="s">
        <v>238</v>
      </c>
      <c r="P19" s="2"/>
      <c r="R19" s="2"/>
    </row>
    <row r="20" spans="2:18" x14ac:dyDescent="0.3">
      <c r="G20" s="2">
        <v>0</v>
      </c>
      <c r="H20" t="s">
        <v>248</v>
      </c>
      <c r="P20" s="2"/>
      <c r="Q20" t="s">
        <v>248</v>
      </c>
    </row>
    <row r="21" spans="2:18" x14ac:dyDescent="0.3">
      <c r="G21" s="112">
        <f>SUM(G18:G20)</f>
        <v>12706.599999999999</v>
      </c>
      <c r="P21" s="112">
        <f>SUM(P18:P20)</f>
        <v>3616.66</v>
      </c>
    </row>
    <row r="22" spans="2:18" x14ac:dyDescent="0.3">
      <c r="B22" s="2"/>
    </row>
    <row r="23" spans="2:18" x14ac:dyDescent="0.3">
      <c r="B23" s="2"/>
      <c r="G23" s="2"/>
    </row>
    <row r="24" spans="2:18" x14ac:dyDescent="0.3">
      <c r="B24" s="2"/>
      <c r="G24" s="2"/>
    </row>
    <row r="25" spans="2:18" x14ac:dyDescent="0.3">
      <c r="G25" s="2"/>
    </row>
  </sheetData>
  <pageMargins left="0.7" right="0.7" top="0.75" bottom="0.75" header="0.3" footer="0.3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BankRec</vt:lpstr>
      <vt:lpstr>Receipts</vt:lpstr>
      <vt:lpstr>Payments</vt:lpstr>
      <vt:lpstr>Inc&amp;Exp</vt:lpstr>
      <vt:lpstr>Payroll</vt:lpstr>
      <vt:lpstr>VAT</vt:lpstr>
      <vt:lpstr>Grants</vt:lpstr>
      <vt:lpstr>DT</vt:lpstr>
      <vt:lpstr>Grass Cutting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Parish Clerk</cp:lastModifiedBy>
  <cp:lastPrinted>2025-06-09T09:38:15Z</cp:lastPrinted>
  <dcterms:created xsi:type="dcterms:W3CDTF">2010-10-19T15:22:12Z</dcterms:created>
  <dcterms:modified xsi:type="dcterms:W3CDTF">2025-06-25T11:18:26Z</dcterms:modified>
</cp:coreProperties>
</file>